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PRIVAT Guido Lüsch\PM Bibliothek aktuell\Datenblätter\OpenScape Business V3 Pay as you Go\Überarbeitung Calc Tabelle\"/>
    </mc:Choice>
  </mc:AlternateContent>
  <xr:revisionPtr revIDLastSave="0" documentId="13_ncr:1_{15A870E4-1849-482E-B161-BFFD06EED54C}" xr6:coauthVersionLast="47" xr6:coauthVersionMax="47" xr10:uidLastSave="{00000000-0000-0000-0000-000000000000}"/>
  <bookViews>
    <workbookView xWindow="-108" yWindow="-108" windowWidth="23256" windowHeight="12576" tabRatio="500" activeTab="2" xr2:uid="{00000000-000D-0000-FFFF-FFFF00000000}"/>
  </bookViews>
  <sheets>
    <sheet name="Settings and results" sheetId="12" r:id="rId1"/>
    <sheet name="Calculation sheet PAYGO" sheetId="11" r:id="rId2"/>
    <sheet name="Calculation sheet CAPEX Price" sheetId="13" r:id="rId3"/>
  </sheets>
  <definedNames>
    <definedName name="contract_term">#REF!</definedName>
    <definedName name="_xlnm.Print_Area" localSheetId="2">'Calculation sheet CAPEX Price'!$A$1:$J$36</definedName>
    <definedName name="_xlnm.Print_Area" localSheetId="1">'Calculation sheet PAYGO'!$A$1:$L$36</definedName>
    <definedName name="_xlnm.Print_Area" localSheetId="0">'Settings and results'!$A$1:$M$36</definedName>
    <definedName name="networkselect">#REF!</definedName>
    <definedName name="Partner_discount_on_GLP">'Settings and results'!$D$6</definedName>
    <definedName name="price_calc">#REF!</definedName>
    <definedName name="pricing">#REF!</definedName>
    <definedName name="Project_Dsicount">'Settings and results'!$H$14</definedName>
    <definedName name="SSP_per_year">#REF!</definedName>
    <definedName name="total_purchase">#REF!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5" i="12" l="1"/>
  <c r="F35" i="11" l="1"/>
  <c r="H11" i="12"/>
  <c r="D33" i="13"/>
  <c r="D32" i="13"/>
  <c r="D13" i="13" s="1"/>
  <c r="F1" i="13"/>
  <c r="F1" i="11"/>
  <c r="D11" i="12"/>
  <c r="D9" i="12"/>
  <c r="D7" i="12"/>
  <c r="D15" i="12"/>
  <c r="D24" i="12"/>
  <c r="B2" i="13" l="1"/>
  <c r="B2" i="11"/>
  <c r="D6" i="13" l="1"/>
  <c r="D5" i="13"/>
  <c r="D29" i="11"/>
  <c r="D28" i="11"/>
  <c r="E15" i="13"/>
  <c r="D30" i="13"/>
  <c r="D29" i="13"/>
  <c r="D28" i="13"/>
  <c r="D27" i="13"/>
  <c r="D25" i="13"/>
  <c r="D24" i="13"/>
  <c r="D23" i="13"/>
  <c r="D22" i="13"/>
  <c r="D20" i="13"/>
  <c r="D19" i="13"/>
  <c r="D18" i="13"/>
  <c r="D17" i="13"/>
  <c r="D16" i="13"/>
  <c r="D15" i="13"/>
  <c r="D7" i="13"/>
  <c r="D8" i="13"/>
  <c r="D10" i="13" l="1"/>
  <c r="D11" i="13"/>
  <c r="D9" i="13"/>
  <c r="D26" i="11"/>
  <c r="D25" i="11"/>
  <c r="D24" i="11"/>
  <c r="D23" i="11"/>
  <c r="D20" i="11"/>
  <c r="D21" i="11"/>
  <c r="D19" i="11"/>
  <c r="D18" i="11"/>
  <c r="D16" i="11"/>
  <c r="D15" i="11"/>
  <c r="D14" i="11"/>
  <c r="D13" i="11"/>
  <c r="D12" i="11"/>
  <c r="D11" i="11"/>
  <c r="D9" i="11"/>
  <c r="D6" i="11"/>
  <c r="D5" i="11"/>
  <c r="D6" i="12"/>
  <c r="F17" i="13" l="1"/>
  <c r="G17" i="13" s="1"/>
  <c r="H17" i="13" s="1"/>
  <c r="F18" i="13"/>
  <c r="G18" i="13" s="1"/>
  <c r="H18" i="13" s="1"/>
  <c r="F16" i="11"/>
  <c r="G16" i="11" s="1"/>
  <c r="F27" i="13"/>
  <c r="G27" i="13" s="1"/>
  <c r="H27" i="13" s="1"/>
  <c r="F10" i="13"/>
  <c r="H10" i="13" s="1"/>
  <c r="F15" i="13"/>
  <c r="H15" i="13" s="1"/>
  <c r="F28" i="13"/>
  <c r="G28" i="13" s="1"/>
  <c r="H28" i="13" s="1"/>
  <c r="F11" i="13"/>
  <c r="H11" i="13" s="1"/>
  <c r="F9" i="13"/>
  <c r="H9" i="13" s="1"/>
  <c r="F22" i="13"/>
  <c r="G22" i="13" s="1"/>
  <c r="H22" i="13" s="1"/>
  <c r="F24" i="11"/>
  <c r="G24" i="11" s="1"/>
  <c r="F6" i="13"/>
  <c r="G6" i="13" s="1"/>
  <c r="H6" i="13" s="1"/>
  <c r="F16" i="13"/>
  <c r="G16" i="13" s="1"/>
  <c r="H16" i="13" s="1"/>
  <c r="F8" i="13"/>
  <c r="G8" i="13" s="1"/>
  <c r="H8" i="13" s="1"/>
  <c r="F7" i="13"/>
  <c r="G7" i="13" s="1"/>
  <c r="H7" i="13" s="1"/>
  <c r="F5" i="13"/>
  <c r="G5" i="13" s="1"/>
  <c r="H5" i="13" s="1"/>
  <c r="F20" i="13"/>
  <c r="G20" i="13" s="1"/>
  <c r="H20" i="13" s="1"/>
  <c r="F24" i="13"/>
  <c r="G24" i="13" s="1"/>
  <c r="H24" i="13" s="1"/>
  <c r="F30" i="13"/>
  <c r="G30" i="13" s="1"/>
  <c r="H30" i="13" s="1"/>
  <c r="F26" i="11"/>
  <c r="G26" i="11" s="1"/>
  <c r="F11" i="11"/>
  <c r="G11" i="11" s="1"/>
  <c r="F15" i="11"/>
  <c r="G15" i="11" s="1"/>
  <c r="F19" i="13"/>
  <c r="G19" i="13" s="1"/>
  <c r="H19" i="13" s="1"/>
  <c r="F5" i="11"/>
  <c r="G5" i="11" s="1"/>
  <c r="F32" i="13"/>
  <c r="G32" i="13" s="1"/>
  <c r="H32" i="13" s="1"/>
  <c r="F13" i="13"/>
  <c r="G13" i="13" s="1"/>
  <c r="H13" i="13" s="1"/>
  <c r="F25" i="13"/>
  <c r="G25" i="13" s="1"/>
  <c r="H25" i="13" s="1"/>
  <c r="F29" i="13"/>
  <c r="G29" i="13" s="1"/>
  <c r="H29" i="13" s="1"/>
  <c r="F14" i="11"/>
  <c r="G14" i="11" s="1"/>
  <c r="F18" i="11"/>
  <c r="G18" i="11" s="1"/>
  <c r="F23" i="13"/>
  <c r="G23" i="13" s="1"/>
  <c r="H23" i="13" s="1"/>
  <c r="F23" i="11"/>
  <c r="G23" i="11" s="1"/>
  <c r="F13" i="11"/>
  <c r="G13" i="11" s="1"/>
  <c r="F12" i="11"/>
  <c r="G12" i="11" s="1"/>
  <c r="F33" i="13"/>
  <c r="G33" i="13" s="1"/>
  <c r="H33" i="13" s="1"/>
  <c r="F25" i="11"/>
  <c r="G25" i="11" s="1"/>
  <c r="F6" i="11"/>
  <c r="G6" i="11" s="1"/>
  <c r="H35" i="13" l="1"/>
  <c r="I16" i="12" s="1"/>
  <c r="I27" i="12" s="1"/>
  <c r="G31" i="11"/>
  <c r="G33" i="11" s="1"/>
  <c r="I7" i="12" l="1"/>
  <c r="G35" i="11"/>
  <c r="I11" i="12" s="1"/>
  <c r="I25" i="12" s="1"/>
  <c r="I9" i="12"/>
</calcChain>
</file>

<file path=xl/sharedStrings.xml><?xml version="1.0" encoding="utf-8"?>
<sst xmlns="http://schemas.openxmlformats.org/spreadsheetml/2006/main" count="221" uniqueCount="155">
  <si>
    <t>Users:</t>
  </si>
  <si>
    <t>L30250-U622-B708</t>
  </si>
  <si>
    <t>L30250-U622-B696</t>
  </si>
  <si>
    <t>Trunks:</t>
  </si>
  <si>
    <t>L30250-U622-B701</t>
  </si>
  <si>
    <t>L30250-U622-B703</t>
  </si>
  <si>
    <t>L30250-U622-B704</t>
  </si>
  <si>
    <t>L30250-U622-B705</t>
  </si>
  <si>
    <t>L30250-U622-B710</t>
  </si>
  <si>
    <t>L30250-U622-B713</t>
  </si>
  <si>
    <t>L30250-U622-B711</t>
  </si>
  <si>
    <t>L30250-U622-B706</t>
  </si>
  <si>
    <t>L30250-U622-B707</t>
  </si>
  <si>
    <t>L30250-U622-B712</t>
  </si>
  <si>
    <t>L30250-U622-B695</t>
  </si>
  <si>
    <t>L30250-U622-B714</t>
  </si>
  <si>
    <t>L30250-U622-B752</t>
  </si>
  <si>
    <t>CSTA</t>
  </si>
  <si>
    <t>AutoAttendant</t>
  </si>
  <si>
    <t>Authorized</t>
  </si>
  <si>
    <t>Professional</t>
  </si>
  <si>
    <t>Master 1</t>
  </si>
  <si>
    <t>Master 2</t>
  </si>
  <si>
    <t>Master 3</t>
  </si>
  <si>
    <t>Application Launcher</t>
  </si>
  <si>
    <t>Fax</t>
  </si>
  <si>
    <t>Conference</t>
  </si>
  <si>
    <t>TAPI</t>
  </si>
  <si>
    <t>myAttendant</t>
  </si>
  <si>
    <t>OpenDirectory Connector</t>
  </si>
  <si>
    <t>myAgent</t>
  </si>
  <si>
    <t>Contact Center E-Mail</t>
  </si>
  <si>
    <t>Contact Center Fax</t>
  </si>
  <si>
    <t>myReports</t>
  </si>
  <si>
    <t>Network</t>
  </si>
  <si>
    <t>S2M/SIP/T1 Trunk</t>
  </si>
  <si>
    <t>Unify Phone User</t>
  </si>
  <si>
    <t>X3, X5, X8, S</t>
  </si>
  <si>
    <t>X1</t>
  </si>
  <si>
    <t>GLP</t>
  </si>
  <si>
    <t>Pay As You Go Order positions</t>
  </si>
  <si>
    <t>*</t>
  </si>
  <si>
    <t>L30250-U622-B642</t>
  </si>
  <si>
    <t>L30250-U622-B652</t>
  </si>
  <si>
    <t>OpenScape Business Voicemail</t>
  </si>
  <si>
    <t>L30250-U622-B666</t>
  </si>
  <si>
    <t>OpenScape Business UC Groupware User</t>
  </si>
  <si>
    <t>L30250-U622-B646</t>
  </si>
  <si>
    <t>OpenScape Business S2M/SIP/T1 Trunks</t>
  </si>
  <si>
    <t>L30250-U622-B657</t>
  </si>
  <si>
    <t>OpenScape Business Application Launcher</t>
  </si>
  <si>
    <t>L30250-U622-B660</t>
  </si>
  <si>
    <t>OpenScape Business Fax</t>
  </si>
  <si>
    <t>L30250-U622-B661</t>
  </si>
  <si>
    <t>OpenScape Business Conference</t>
  </si>
  <si>
    <t>L30250-U622-B662</t>
  </si>
  <si>
    <t>OpenScape Business TAPI</t>
  </si>
  <si>
    <t>L30250-U622-B667</t>
  </si>
  <si>
    <t>OpenScape Business myAttendant</t>
  </si>
  <si>
    <t>L30250-U622-B670</t>
  </si>
  <si>
    <t>OpenScape Business OpenDirectory Connector</t>
  </si>
  <si>
    <t>L30250-U622-B668</t>
  </si>
  <si>
    <t>OpenScape Business myAgent</t>
  </si>
  <si>
    <t>L30250-U622-B663</t>
  </si>
  <si>
    <t>OpenScape Business Contact Center E-Mail</t>
  </si>
  <si>
    <t>L30250-U622-B664</t>
  </si>
  <si>
    <t>OpenScape Business Contact Center Fax</t>
  </si>
  <si>
    <t>L30250-U622-B669</t>
  </si>
  <si>
    <t>OpenScape Business myReports</t>
  </si>
  <si>
    <t>L30250-U622-B656</t>
  </si>
  <si>
    <t>OpenScape Business Networking</t>
  </si>
  <si>
    <t>L30250-U622-B689</t>
  </si>
  <si>
    <t>L30250-U622-B647</t>
  </si>
  <si>
    <t>OpenScape Business AutoAttendant</t>
  </si>
  <si>
    <t>L30250-U622-B741</t>
  </si>
  <si>
    <t>OpenScape Business CSTA Licence</t>
  </si>
  <si>
    <t>L30250-U622-B728</t>
  </si>
  <si>
    <t>L40251-U600-A941</t>
  </si>
  <si>
    <t>Version GL 1.00</t>
  </si>
  <si>
    <t>L40251-U600-A940</t>
  </si>
  <si>
    <t>L40250-U622-B646</t>
  </si>
  <si>
    <t xml:space="preserve">IP User: </t>
  </si>
  <si>
    <t>L30250-U622-B726</t>
  </si>
  <si>
    <t>The number of IP users is smaller than the number of a user license in cells D18 to D23.</t>
  </si>
  <si>
    <t>Software Support V2 OSBiz per User (TDM oder IP)</t>
  </si>
  <si>
    <r>
      <t xml:space="preserve">OpenScape Business </t>
    </r>
    <r>
      <rPr>
        <b/>
        <u/>
        <sz val="26"/>
        <color theme="1"/>
        <rFont val="Calibri"/>
        <family val="2"/>
        <scheme val="minor"/>
      </rPr>
      <t>Kaufpreis (CAPEX) Kalkulation</t>
    </r>
  </si>
  <si>
    <t>Bitte wählen Sie Ihren Partnerstatus.</t>
  </si>
  <si>
    <t>Bitte wählen Sie den Systemtyp.</t>
  </si>
  <si>
    <t>Bitte wählen Sie die geplante Vertragslaufzeit.</t>
  </si>
  <si>
    <t>Menge</t>
  </si>
  <si>
    <t>Jahr/e</t>
  </si>
  <si>
    <t>Lizenz</t>
  </si>
  <si>
    <t>Voice User (IP User mit Voicemail)</t>
  </si>
  <si>
    <t>UC Suite User (IP User, myPortal for Outlook mit  Voicemail)</t>
  </si>
  <si>
    <t>User Lizenzen:</t>
  </si>
  <si>
    <t>System Lizenzen:</t>
  </si>
  <si>
    <t>Contact Center Lizenzen:</t>
  </si>
  <si>
    <t>Ergebnisse: Preise für den Partner</t>
  </si>
  <si>
    <t>Gesamter monatlicher Preis:</t>
  </si>
  <si>
    <t>Gesamter jährlicher Preis:</t>
  </si>
  <si>
    <t>PAYGO Preis</t>
  </si>
  <si>
    <t>CAPEX Kaufpreis</t>
  </si>
  <si>
    <t>Ergebnisse: Preise für den Endkunden</t>
  </si>
  <si>
    <t>Die gewählte Marge für den Partner</t>
  </si>
  <si>
    <t>PAYGO Verkaufspreis</t>
  </si>
  <si>
    <t>CAPEX Verkaufspreis</t>
  </si>
  <si>
    <t>Eingaben:</t>
  </si>
  <si>
    <t>Partnerstatus:</t>
  </si>
  <si>
    <t>Partner Nachlass auf GLP:</t>
  </si>
  <si>
    <t>OpenScape Business Systemtyp</t>
  </si>
  <si>
    <t>Geplante Vertragslaufzeit</t>
  </si>
  <si>
    <t>Einzelpreis</t>
  </si>
  <si>
    <t>Gesamtpreis</t>
  </si>
  <si>
    <t>Partnerpreis</t>
  </si>
  <si>
    <t>OpenScape Business PAYGO Unify Phone User (Hinweis: benötigt einen IP User)</t>
  </si>
  <si>
    <t>Pay As You Go Bestellpositionen</t>
  </si>
  <si>
    <t>Gesamtpreis pro Monat</t>
  </si>
  <si>
    <t>Gesamtpreis pro Jahr</t>
  </si>
  <si>
    <t>* In PAYGO kostenfrei enthalten</t>
  </si>
  <si>
    <t>Projektpreis</t>
  </si>
  <si>
    <t>OpenScape Business PAYGO Unify Phone User  (Hinweis: benötigt einen IP User)</t>
  </si>
  <si>
    <t>Software Support V2 OSBiz Verlängerung um 24 Monate pro User (TDM oder IP)</t>
  </si>
  <si>
    <t>Software Support V2 OSBiz Verlängerung um 12 Monate pro User (TDM oder IP)</t>
  </si>
  <si>
    <t>Software Support V2 OSBiz Verlängerung um 36 Monate pro User (TDM oder IP)</t>
  </si>
  <si>
    <t>OpenScape Business IP User für 3 Jahre SW Support Base</t>
  </si>
  <si>
    <t>OpenScape Business IP User für 5 Jahre SW Support Base</t>
  </si>
  <si>
    <t>OpenScape Business Base inkl. 5 Jahre SW Support</t>
  </si>
  <si>
    <t>OpenScape Business Base inkl. 3 Jahre SW Support und inkl. 2 SIP Trunks</t>
  </si>
  <si>
    <r>
      <rPr>
        <b/>
        <sz val="12"/>
        <color theme="1"/>
        <rFont val="Calibri"/>
        <family val="2"/>
        <scheme val="minor"/>
      </rPr>
      <t>Projekt-Nachlass auf die Software Kaufpreise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(Auf PAYGO wird kein Projekt-Nachlass eingeräumt)</t>
    </r>
  </si>
  <si>
    <t>OpenScape Business Pay As You Go (PAYGO) Kalkulation</t>
  </si>
  <si>
    <r>
      <t xml:space="preserve">OpenScape Business </t>
    </r>
    <r>
      <rPr>
        <b/>
        <u/>
        <sz val="26"/>
        <color theme="1"/>
        <rFont val="Calibri"/>
        <family val="2"/>
        <scheme val="minor"/>
      </rPr>
      <t>Pay As You Go (PAYGO)</t>
    </r>
    <r>
      <rPr>
        <b/>
        <sz val="26"/>
        <color theme="1"/>
        <rFont val="Calibri"/>
        <family val="2"/>
        <scheme val="minor"/>
      </rPr>
      <t xml:space="preserve"> Preis Kalkulation</t>
    </r>
  </si>
  <si>
    <t>Die Anzahl IP User ist zu klein, es müssen bei PAYGO immer mindestens 5 IP User vorgesehen werden.</t>
  </si>
  <si>
    <t>OpenScape Business PAYGO Voice User (IP User mit Voicemail)</t>
  </si>
  <si>
    <t>OpenScape Business PAYGO UC Suite (IP User, myPortal for Outlook mit Voicemail)</t>
  </si>
  <si>
    <t>OpenScape Business PAYGO S2M/SIP/T1 Trunk (Included in PAYGO License)</t>
  </si>
  <si>
    <t>OpenScape Business PAYGO Application Launcher</t>
  </si>
  <si>
    <t>OpenScape Business PAYGO Fax</t>
  </si>
  <si>
    <t>OpenScape Business PAYGO Conference</t>
  </si>
  <si>
    <t>OpenScape Business PAYGO TAPI</t>
  </si>
  <si>
    <t>OpenScape Business PAYGO myAttendant</t>
  </si>
  <si>
    <t>OpenScape Business PAYGO OpenDirectory Connector</t>
  </si>
  <si>
    <t>System running whit AutoAttendant (AutoAttendant license included in base PAYGO license)</t>
  </si>
  <si>
    <t>System running whit CSTA (CSTA license included in base PAYGO license)</t>
  </si>
  <si>
    <t>System running in network (Network license included in base PAYGO license)</t>
  </si>
  <si>
    <t>OpenScape Business PAYGO myAgent</t>
  </si>
  <si>
    <t>OpenScape Business PAYGO Contact Center E-Mail</t>
  </si>
  <si>
    <t>OpenScape Business PAYGO Contact Center Fax</t>
  </si>
  <si>
    <t>OpenScape Business PAYGO myReports</t>
  </si>
  <si>
    <t>OpenScape Business PAYGO Base (base license, company auto attendant, CSTA and networking)</t>
  </si>
  <si>
    <t>OpenScape Business PAYGO X1 Base (base license for X1, company auto attendant, CSTA and networking)</t>
  </si>
  <si>
    <t>Gesamt:</t>
  </si>
  <si>
    <t>*Ein Projektpreis für SSP Positionen und für Unify Phone wird nicht eingeräumt.</t>
  </si>
  <si>
    <t>User-Lizenzen:</t>
  </si>
  <si>
    <t>System-Lizenzen:</t>
  </si>
  <si>
    <t>Contact Center-Lizenzen: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</si>
</sst>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(&quot;€&quot;\ * #,##0.00_);_(&quot;€&quot;\ * \(#,##0.00\);_(&quot;€&quot;\ * &quot;-&quot;??_);_(@_)"/>
  </numFmts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b/>
      <sz val="28"/>
      <color theme="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u/>
      <sz val="2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7CBFF"/>
        <bgColor indexed="64"/>
      </patternFill>
    </fill>
    <fill>
      <patternFill patternType="solid">
        <fgColor rgb="FFC7AB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16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0" fillId="0" borderId="0"/>
  </cellStyleXfs>
  <cellXfs count="80">
    <xf numFmtId="0" fontId="0" fillId="0" borderId="0" xfId="0"/>
    <xf numFmtId="0" fontId="0" fillId="3" borderId="0" xfId="0" applyFill="1"/>
    <xf numFmtId="0" fontId="13" fillId="3" borderId="0" xfId="0" applyFont="1" applyFill="1"/>
    <xf numFmtId="9" fontId="0" fillId="3" borderId="0" xfId="10" applyFont="1" applyFill="1" applyBorder="1"/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17" fillId="3" borderId="1" xfId="0" applyFont="1" applyFill="1" applyBorder="1"/>
    <xf numFmtId="0" fontId="7" fillId="0" borderId="2" xfId="0" applyFont="1" applyBorder="1" applyAlignment="1">
      <alignment vertical="top" wrapText="1"/>
    </xf>
    <xf numFmtId="0" fontId="0" fillId="3" borderId="2" xfId="0" applyFill="1" applyBorder="1"/>
    <xf numFmtId="164" fontId="0" fillId="3" borderId="1" xfId="1" applyFont="1" applyFill="1" applyBorder="1"/>
    <xf numFmtId="0" fontId="6" fillId="3" borderId="1" xfId="11" applyFont="1" applyFill="1" applyBorder="1" applyAlignment="1">
      <alignment horizontal="left" vertical="top" wrapText="1" readingOrder="1"/>
    </xf>
    <xf numFmtId="44" fontId="19" fillId="3" borderId="1" xfId="12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0" fillId="3" borderId="2" xfId="0" applyFill="1" applyBorder="1" applyAlignment="1">
      <alignment vertical="top"/>
    </xf>
    <xf numFmtId="164" fontId="0" fillId="3" borderId="1" xfId="1" applyFont="1" applyFill="1" applyBorder="1" applyAlignment="1">
      <alignment vertical="top"/>
    </xf>
    <xf numFmtId="0" fontId="21" fillId="3" borderId="0" xfId="0" applyFont="1" applyFill="1"/>
    <xf numFmtId="0" fontId="12" fillId="0" borderId="0" xfId="0" applyFont="1"/>
    <xf numFmtId="0" fontId="12" fillId="3" borderId="0" xfId="0" applyFont="1" applyFill="1"/>
    <xf numFmtId="164" fontId="5" fillId="3" borderId="1" xfId="1" applyFont="1" applyFill="1" applyBorder="1" applyAlignment="1">
      <alignment vertical="top"/>
    </xf>
    <xf numFmtId="164" fontId="0" fillId="5" borderId="1" xfId="1" applyFont="1" applyFill="1" applyBorder="1"/>
    <xf numFmtId="164" fontId="0" fillId="6" borderId="1" xfId="1" applyFont="1" applyFill="1" applyBorder="1" applyAlignment="1">
      <alignment vertical="top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22" fillId="4" borderId="0" xfId="0" applyFont="1" applyFill="1"/>
    <xf numFmtId="0" fontId="0" fillId="7" borderId="0" xfId="0" applyFill="1"/>
    <xf numFmtId="9" fontId="0" fillId="7" borderId="0" xfId="10" applyFont="1" applyFill="1" applyBorder="1"/>
    <xf numFmtId="0" fontId="7" fillId="7" borderId="0" xfId="0" applyFont="1" applyFill="1" applyAlignment="1">
      <alignment vertical="top" wrapText="1"/>
    </xf>
    <xf numFmtId="0" fontId="7" fillId="7" borderId="0" xfId="0" applyFont="1" applyFill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9" fontId="0" fillId="2" borderId="1" xfId="10" applyFont="1" applyFill="1" applyBorder="1" applyProtection="1">
      <protection locked="0"/>
    </xf>
    <xf numFmtId="0" fontId="0" fillId="4" borderId="3" xfId="0" applyFill="1" applyBorder="1"/>
    <xf numFmtId="0" fontId="0" fillId="4" borderId="4" xfId="0" applyFill="1" applyBorder="1" applyAlignment="1">
      <alignment horizontal="center"/>
    </xf>
    <xf numFmtId="0" fontId="0" fillId="4" borderId="4" xfId="0" applyFill="1" applyBorder="1"/>
    <xf numFmtId="0" fontId="23" fillId="4" borderId="3" xfId="0" applyFont="1" applyFill="1" applyBorder="1"/>
    <xf numFmtId="0" fontId="5" fillId="4" borderId="3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 vertical="center"/>
    </xf>
    <xf numFmtId="0" fontId="0" fillId="4" borderId="3" xfId="0" applyFill="1" applyBorder="1" applyAlignment="1">
      <alignment horizontal="right"/>
    </xf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5" fillId="4" borderId="0" xfId="0" applyFont="1" applyFill="1" applyAlignment="1">
      <alignment horizontal="right"/>
    </xf>
    <xf numFmtId="164" fontId="5" fillId="4" borderId="0" xfId="0" applyNumberFormat="1" applyFont="1" applyFill="1"/>
    <xf numFmtId="0" fontId="0" fillId="4" borderId="0" xfId="0" applyFill="1" applyAlignment="1">
      <alignment horizontal="right"/>
    </xf>
    <xf numFmtId="0" fontId="5" fillId="4" borderId="0" xfId="0" applyFont="1" applyFill="1"/>
    <xf numFmtId="0" fontId="10" fillId="3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right"/>
    </xf>
    <xf numFmtId="164" fontId="16" fillId="9" borderId="0" xfId="1" applyFont="1" applyFill="1" applyBorder="1"/>
    <xf numFmtId="0" fontId="16" fillId="9" borderId="0" xfId="0" applyFont="1" applyFill="1"/>
    <xf numFmtId="0" fontId="16" fillId="9" borderId="1" xfId="0" applyFont="1" applyFill="1" applyBorder="1"/>
    <xf numFmtId="0" fontId="5" fillId="10" borderId="0" xfId="0" applyFont="1" applyFill="1" applyAlignment="1">
      <alignment horizontal="right" vertical="top"/>
    </xf>
    <xf numFmtId="164" fontId="5" fillId="10" borderId="0" xfId="0" applyNumberFormat="1" applyFont="1" applyFill="1" applyAlignment="1">
      <alignment vertical="top"/>
    </xf>
    <xf numFmtId="0" fontId="0" fillId="10" borderId="0" xfId="0" applyFill="1" applyAlignment="1">
      <alignment vertical="top"/>
    </xf>
    <xf numFmtId="0" fontId="0" fillId="10" borderId="0" xfId="0" applyFill="1"/>
    <xf numFmtId="0" fontId="16" fillId="10" borderId="1" xfId="0" applyFont="1" applyFill="1" applyBorder="1" applyAlignment="1">
      <alignment vertical="top"/>
    </xf>
    <xf numFmtId="0" fontId="13" fillId="3" borderId="0" xfId="0" applyFont="1" applyFill="1" applyAlignment="1">
      <alignment vertical="top"/>
    </xf>
    <xf numFmtId="0" fontId="24" fillId="3" borderId="0" xfId="0" applyFont="1" applyFill="1"/>
    <xf numFmtId="0" fontId="15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top"/>
    </xf>
    <xf numFmtId="0" fontId="0" fillId="3" borderId="0" xfId="0" applyFill="1" applyAlignment="1">
      <alignment horizontal="right"/>
    </xf>
    <xf numFmtId="0" fontId="25" fillId="3" borderId="0" xfId="0" applyFont="1" applyFill="1"/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right"/>
    </xf>
    <xf numFmtId="164" fontId="5" fillId="3" borderId="0" xfId="0" applyNumberFormat="1" applyFont="1" applyFill="1"/>
    <xf numFmtId="0" fontId="0" fillId="5" borderId="0" xfId="0" applyFill="1"/>
    <xf numFmtId="0" fontId="24" fillId="3" borderId="0" xfId="0" applyFont="1" applyFill="1" applyAlignment="1">
      <alignment vertical="top"/>
    </xf>
    <xf numFmtId="0" fontId="25" fillId="3" borderId="0" xfId="0" applyFont="1" applyFill="1" applyAlignment="1">
      <alignment vertical="top"/>
    </xf>
    <xf numFmtId="0" fontId="15" fillId="3" borderId="0" xfId="0" applyFont="1" applyFill="1" applyAlignment="1">
      <alignment vertical="top" wrapText="1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center" vertical="top"/>
    </xf>
    <xf numFmtId="0" fontId="18" fillId="3" borderId="0" xfId="0" applyFont="1" applyFill="1" applyAlignment="1">
      <alignment vertical="top" wrapText="1"/>
    </xf>
    <xf numFmtId="0" fontId="0" fillId="6" borderId="0" xfId="0" applyFill="1" applyAlignment="1">
      <alignment vertical="top"/>
    </xf>
    <xf numFmtId="0" fontId="5" fillId="3" borderId="0" xfId="0" applyFont="1" applyFill="1" applyAlignment="1">
      <alignment horizontal="right" vertical="top"/>
    </xf>
    <xf numFmtId="164" fontId="10" fillId="3" borderId="0" xfId="0" applyNumberFormat="1" applyFont="1" applyFill="1" applyAlignment="1">
      <alignment vertical="top"/>
    </xf>
    <xf numFmtId="0" fontId="14" fillId="3" borderId="0" xfId="0" applyFont="1" applyFill="1" applyAlignment="1">
      <alignment horizontal="right" vertical="top"/>
    </xf>
    <xf numFmtId="0" fontId="5" fillId="3" borderId="0" xfId="0" applyFont="1" applyFill="1"/>
    <xf numFmtId="0" fontId="26" fillId="8" borderId="8" xfId="0" applyFont="1" applyFill="1" applyBorder="1" applyAlignment="1">
      <alignment horizontal="center"/>
    </xf>
    <xf numFmtId="0" fontId="26" fillId="8" borderId="9" xfId="0" applyFont="1" applyFill="1" applyBorder="1" applyAlignment="1">
      <alignment horizontal="center"/>
    </xf>
    <xf numFmtId="0" fontId="26" fillId="8" borderId="10" xfId="0" applyFont="1" applyFill="1" applyBorder="1" applyAlignment="1">
      <alignment horizontal="center"/>
    </xf>
    <xf numFmtId="0" fontId="14" fillId="3" borderId="0" xfId="0" applyFont="1" applyFill="1" applyAlignment="1">
      <alignment horizontal="right"/>
    </xf>
  </cellXfs>
  <cellStyles count="14">
    <cellStyle name="Besuchter Hyperlink" xfId="9" builtinId="9" hidden="1"/>
    <cellStyle name="Besuchter Hyperlink" xfId="5" builtinId="9" hidden="1"/>
    <cellStyle name="Besuchter Hyperlink" xfId="7" builtinId="9" hidden="1"/>
    <cellStyle name="Besuchter Hyperlink" xfId="3" builtinId="9" hidden="1"/>
    <cellStyle name="Link" xfId="6" builtinId="8" hidden="1"/>
    <cellStyle name="Link" xfId="8" builtinId="8" hidden="1"/>
    <cellStyle name="Link" xfId="4" builtinId="8" hidden="1"/>
    <cellStyle name="Link" xfId="2" builtinId="8" hidden="1"/>
    <cellStyle name="Prozent" xfId="10" builtinId="5"/>
    <cellStyle name="Standard" xfId="0" builtinId="0"/>
    <cellStyle name="Standard 2" xfId="11" xr:uid="{5C7E9BB1-9D42-4E01-807B-2DA693E0E8EE}"/>
    <cellStyle name="Standard 3 2" xfId="13" xr:uid="{D5EC4914-2573-4B70-8F89-7B5C6F7D4950}"/>
    <cellStyle name="Währung" xfId="1" builtinId="4"/>
    <cellStyle name="Währung 2" xfId="12" xr:uid="{A539E34A-2425-4E10-BAC2-0DC12060BA25}"/>
  </cellStyles>
  <dxfs count="25">
    <dxf>
      <font>
        <b/>
        <i val="0"/>
        <strike val="0"/>
      </font>
    </dxf>
    <dxf>
      <font>
        <b/>
        <i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</font>
    </dxf>
    <dxf>
      <font>
        <b/>
        <i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</font>
    </dxf>
    <dxf>
      <font>
        <b/>
        <i val="0"/>
        <strike val="0"/>
      </font>
    </dxf>
    <dxf>
      <font>
        <b/>
        <i val="0"/>
      </font>
    </dxf>
    <dxf>
      <font>
        <b/>
        <i val="0"/>
      </font>
    </dxf>
    <dxf>
      <font>
        <b/>
        <i val="0"/>
        <strike val="0"/>
      </font>
    </dxf>
    <dxf>
      <font>
        <b/>
        <i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</font>
    </dxf>
    <dxf>
      <font>
        <b/>
        <i val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Medium7"/>
  <colors>
    <mruColors>
      <color rgb="FFC2A3FF"/>
      <color rgb="FF9966FF"/>
      <color rgb="FFC7ABFF"/>
      <color rgb="FF3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1940718</xdr:colOff>
      <xdr:row>31</xdr:row>
      <xdr:rowOff>47625</xdr:rowOff>
    </xdr:from>
    <xdr:ext cx="3774282" cy="1242796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79273378-81E4-4A44-951A-79F1089C5599}"/>
            </a:ext>
          </a:extLst>
        </xdr:cNvPr>
        <xdr:cNvSpPr txBox="1"/>
      </xdr:nvSpPr>
      <xdr:spPr>
        <a:xfrm>
          <a:off x="10027443" y="6391275"/>
          <a:ext cx="3774282" cy="124279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200"/>
            <a:t>Dies ist ein Kalkulationstabelle, kein Konfigurationstool. Eine Überprüfung der Systemgrenzen etc. findet nicht statt.</a:t>
          </a:r>
        </a:p>
        <a:p>
          <a:r>
            <a:rPr lang="de-DE" sz="1200"/>
            <a:t>Bitte beachten Sie unbedingt die Hinweise, Voraus-setzungen, Funktionsbedingungen und Einschränkungen für PAYGO in den aktuellen Verkaufsinformationen!</a:t>
          </a:r>
        </a:p>
      </xdr:txBody>
    </xdr:sp>
    <xdr:clientData/>
  </xdr:oneCellAnchor>
  <xdr:twoCellAnchor editAs="oneCell">
    <xdr:from>
      <xdr:col>9</xdr:col>
      <xdr:colOff>331731</xdr:colOff>
      <xdr:row>0</xdr:row>
      <xdr:rowOff>0</xdr:rowOff>
    </xdr:from>
    <xdr:to>
      <xdr:col>13</xdr:col>
      <xdr:colOff>0</xdr:colOff>
      <xdr:row>1</xdr:row>
      <xdr:rowOff>74084</xdr:rowOff>
    </xdr:to>
    <xdr:pic>
      <xdr:nvPicPr>
        <xdr:cNvPr id="4" name="Afbeelding 2">
          <a:extLst>
            <a:ext uri="{FF2B5EF4-FFF2-40B4-BE49-F238E27FC236}">
              <a16:creationId xmlns:a16="http://schemas.microsoft.com/office/drawing/2014/main" id="{B0EFEC15-75FD-43E7-85AB-BD6871640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1773637" y="0"/>
          <a:ext cx="2168582" cy="526522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34</xdr:row>
      <xdr:rowOff>107156</xdr:rowOff>
    </xdr:from>
    <xdr:ext cx="9536906" cy="655949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42C8757-798D-3882-C0FE-C4FCDDBC6804}"/>
            </a:ext>
          </a:extLst>
        </xdr:cNvPr>
        <xdr:cNvSpPr txBox="1"/>
      </xdr:nvSpPr>
      <xdr:spPr>
        <a:xfrm>
          <a:off x="219075" y="6965156"/>
          <a:ext cx="9536906" cy="655949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/>
          <a:r>
            <a:rPr lang="de-DE" sz="1200">
              <a:solidFill>
                <a:schemeClr val="tx1"/>
              </a:solidFill>
              <a:latin typeface="+mn-lt"/>
              <a:ea typeface="+mn-ea"/>
              <a:cs typeface="+mn-cs"/>
            </a:rPr>
            <a:t>Dieses Kalkulaionstool ist und ersetzt kein offizielles Unify Sales Tool und ist lediglich eine Erweiterung zur Vereinfachung der OpenScape Business PAYGO-Berechnung. Unify übernimmt keine Garantie für eventuell auftretende Berechnungs- oder Toolfehler. Dieses Tool darf nur von zertifizierten Unify-Partnern verwendet werden und darf nicht an Endkunden oder Nicht-Unify-Partner weitergegeben werden.</a:t>
          </a:r>
        </a:p>
      </xdr:txBody>
    </xdr:sp>
    <xdr:clientData/>
  </xdr:oneCellAnchor>
  <xdr:oneCellAnchor>
    <xdr:from>
      <xdr:col>2</xdr:col>
      <xdr:colOff>3369470</xdr:colOff>
      <xdr:row>24</xdr:row>
      <xdr:rowOff>178594</xdr:rowOff>
    </xdr:from>
    <xdr:ext cx="102207" cy="250453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19D30930-7709-722E-22BE-2984D50309C9}"/>
            </a:ext>
          </a:extLst>
        </xdr:cNvPr>
        <xdr:cNvSpPr txBox="1"/>
      </xdr:nvSpPr>
      <xdr:spPr>
        <a:xfrm>
          <a:off x="5334001" y="5381625"/>
          <a:ext cx="102207" cy="2504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de-DE" sz="1600"/>
            <a:t>*</a:t>
          </a:r>
          <a:endParaRPr lang="de-DE" sz="1050"/>
        </a:p>
      </xdr:txBody>
    </xdr:sp>
    <xdr:clientData/>
  </xdr:oneCellAnchor>
  <xdr:oneCellAnchor>
    <xdr:from>
      <xdr:col>2</xdr:col>
      <xdr:colOff>3367089</xdr:colOff>
      <xdr:row>25</xdr:row>
      <xdr:rowOff>182165</xdr:rowOff>
    </xdr:from>
    <xdr:ext cx="102207" cy="250453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CD56CE51-B4F9-47FA-A66E-5DAFA6258750}"/>
            </a:ext>
          </a:extLst>
        </xdr:cNvPr>
        <xdr:cNvSpPr txBox="1"/>
      </xdr:nvSpPr>
      <xdr:spPr>
        <a:xfrm>
          <a:off x="5331620" y="5587603"/>
          <a:ext cx="102207" cy="2504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de-DE" sz="1600"/>
            <a:t>*</a:t>
          </a:r>
          <a:endParaRPr lang="de-DE" sz="1050"/>
        </a:p>
      </xdr:txBody>
    </xdr:sp>
    <xdr:clientData/>
  </xdr:oneCellAnchor>
  <xdr:oneCellAnchor>
    <xdr:from>
      <xdr:col>2</xdr:col>
      <xdr:colOff>3364708</xdr:colOff>
      <xdr:row>26</xdr:row>
      <xdr:rowOff>191690</xdr:rowOff>
    </xdr:from>
    <xdr:ext cx="102207" cy="250453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85205C96-71C6-401A-887D-0E6FCA3D55D1}"/>
            </a:ext>
          </a:extLst>
        </xdr:cNvPr>
        <xdr:cNvSpPr txBox="1"/>
      </xdr:nvSpPr>
      <xdr:spPr>
        <a:xfrm>
          <a:off x="5329239" y="5799534"/>
          <a:ext cx="102207" cy="2504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de-DE" sz="1600"/>
            <a:t>*</a:t>
          </a:r>
          <a:endParaRPr lang="de-DE" sz="1050"/>
        </a:p>
      </xdr:txBody>
    </xdr:sp>
    <xdr:clientData/>
  </xdr:oneCellAnchor>
  <xdr:oneCellAnchor>
    <xdr:from>
      <xdr:col>2</xdr:col>
      <xdr:colOff>3368280</xdr:colOff>
      <xdr:row>29</xdr:row>
      <xdr:rowOff>171449</xdr:rowOff>
    </xdr:from>
    <xdr:ext cx="102207" cy="250453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5EDBB019-6D1E-424A-8BE2-571DB0A1F01C}"/>
            </a:ext>
          </a:extLst>
        </xdr:cNvPr>
        <xdr:cNvSpPr txBox="1"/>
      </xdr:nvSpPr>
      <xdr:spPr>
        <a:xfrm>
          <a:off x="5332811" y="6303168"/>
          <a:ext cx="102207" cy="2504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de-DE" sz="1600"/>
            <a:t>*</a:t>
          </a:r>
          <a:endParaRPr lang="de-DE" sz="1050"/>
        </a:p>
      </xdr:txBody>
    </xdr:sp>
    <xdr:clientData/>
  </xdr:oneCellAnchor>
  <xdr:oneCellAnchor>
    <xdr:from>
      <xdr:col>2</xdr:col>
      <xdr:colOff>3365898</xdr:colOff>
      <xdr:row>30</xdr:row>
      <xdr:rowOff>186928</xdr:rowOff>
    </xdr:from>
    <xdr:ext cx="102207" cy="250453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5B1365AA-6E3F-4E5B-BAEF-B14A14811367}"/>
            </a:ext>
          </a:extLst>
        </xdr:cNvPr>
        <xdr:cNvSpPr txBox="1"/>
      </xdr:nvSpPr>
      <xdr:spPr>
        <a:xfrm>
          <a:off x="5330429" y="6521053"/>
          <a:ext cx="102207" cy="2504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de-DE" sz="1600"/>
            <a:t>*</a:t>
          </a:r>
          <a:endParaRPr lang="de-DE" sz="1050"/>
        </a:p>
      </xdr:txBody>
    </xdr:sp>
    <xdr:clientData/>
  </xdr:oneCellAnchor>
  <xdr:oneCellAnchor>
    <xdr:from>
      <xdr:col>2</xdr:col>
      <xdr:colOff>3371282</xdr:colOff>
      <xdr:row>31</xdr:row>
      <xdr:rowOff>196454</xdr:rowOff>
    </xdr:from>
    <xdr:ext cx="102207" cy="250453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221B1107-E6D6-4F43-AD79-332EBEDC0926}"/>
            </a:ext>
          </a:extLst>
        </xdr:cNvPr>
        <xdr:cNvSpPr txBox="1"/>
      </xdr:nvSpPr>
      <xdr:spPr>
        <a:xfrm>
          <a:off x="5342957" y="6540104"/>
          <a:ext cx="102207" cy="2504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de-DE" sz="1600"/>
            <a:t>*</a:t>
          </a:r>
          <a:endParaRPr lang="de-DE" sz="1050"/>
        </a:p>
      </xdr:txBody>
    </xdr:sp>
    <xdr:clientData/>
  </xdr:oneCellAnchor>
  <xdr:oneCellAnchor>
    <xdr:from>
      <xdr:col>6</xdr:col>
      <xdr:colOff>1906</xdr:colOff>
      <xdr:row>30</xdr:row>
      <xdr:rowOff>152399</xdr:rowOff>
    </xdr:from>
    <xdr:ext cx="2065020" cy="446212"/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AC4D094D-F62C-423E-838F-FB1EB3A72845}"/>
            </a:ext>
          </a:extLst>
        </xdr:cNvPr>
        <xdr:cNvSpPr txBox="1"/>
      </xdr:nvSpPr>
      <xdr:spPr>
        <a:xfrm>
          <a:off x="7783831" y="6296024"/>
          <a:ext cx="2065020" cy="4462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lang="de-DE" sz="1600"/>
            <a:t>*</a:t>
          </a:r>
          <a:r>
            <a:rPr lang="de-DE" sz="1800"/>
            <a:t> </a:t>
          </a:r>
          <a:r>
            <a:rPr lang="de-DE" sz="1050"/>
            <a:t>Diese Lizenz kann je System nur   </a:t>
          </a:r>
          <a:br>
            <a:rPr lang="de-DE" sz="1050"/>
          </a:br>
          <a:r>
            <a:rPr lang="de-DE" sz="1050"/>
            <a:t>     einmal bestellt werden.</a:t>
          </a:r>
          <a:endParaRPr lang="de-DE" sz="1100"/>
        </a:p>
      </xdr:txBody>
    </xdr:sp>
    <xdr:clientData/>
  </xdr:oneCellAnchor>
  <xdr:oneCellAnchor>
    <xdr:from>
      <xdr:col>7</xdr:col>
      <xdr:colOff>85724</xdr:colOff>
      <xdr:row>0</xdr:row>
      <xdr:rowOff>447676</xdr:rowOff>
    </xdr:from>
    <xdr:ext cx="4076372" cy="311496"/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8500FFF7-C913-99EB-9721-7C94785C0B68}"/>
            </a:ext>
          </a:extLst>
        </xdr:cNvPr>
        <xdr:cNvSpPr txBox="1"/>
      </xdr:nvSpPr>
      <xdr:spPr>
        <a:xfrm>
          <a:off x="8172449" y="447676"/>
          <a:ext cx="4076372" cy="311496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400"/>
            <a:t>! ! ! Sie können nur gelb-markierte Zellen ändern  ! ! !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833437</xdr:colOff>
      <xdr:row>0</xdr:row>
      <xdr:rowOff>23813</xdr:rowOff>
    </xdr:from>
    <xdr:to>
      <xdr:col>11</xdr:col>
      <xdr:colOff>618122</xdr:colOff>
      <xdr:row>1</xdr:row>
      <xdr:rowOff>100542</xdr:rowOff>
    </xdr:to>
    <xdr:pic>
      <xdr:nvPicPr>
        <xdr:cNvPr id="5" name="Afbeelding 2">
          <a:extLst>
            <a:ext uri="{FF2B5EF4-FFF2-40B4-BE49-F238E27FC236}">
              <a16:creationId xmlns:a16="http://schemas.microsoft.com/office/drawing/2014/main" id="{098FB637-0EC7-4F70-9723-F0865206B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1906250" y="23813"/>
          <a:ext cx="2165935" cy="5291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678657</xdr:colOff>
      <xdr:row>0</xdr:row>
      <xdr:rowOff>11906</xdr:rowOff>
    </xdr:from>
    <xdr:to>
      <xdr:col>16384</xdr:col>
      <xdr:colOff>46623</xdr:colOff>
      <xdr:row>1</xdr:row>
      <xdr:rowOff>88635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1127F7B-05CC-4D1C-A6B3-872022381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2834938" y="11906"/>
          <a:ext cx="2165935" cy="529167"/>
        </a:xfrm>
        <a:prstGeom prst="rect">
          <a:avLst/>
        </a:prstGeom>
      </xdr:spPr>
    </xdr:pic>
    <xdr:clientData/>
  </xdr:twoCellAnchor>
  <xdr:oneCellAnchor>
    <xdr:from>
      <xdr:col>7</xdr:col>
      <xdr:colOff>1154906</xdr:colOff>
      <xdr:row>13</xdr:row>
      <xdr:rowOff>71437</xdr:rowOff>
    </xdr:from>
    <xdr:ext cx="1645444" cy="881063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DB62D0C7-B6F5-2736-5AE9-43DBB8BC00B6}"/>
            </a:ext>
          </a:extLst>
        </xdr:cNvPr>
        <xdr:cNvSpPr txBox="1"/>
      </xdr:nvSpPr>
      <xdr:spPr>
        <a:xfrm>
          <a:off x="13318331" y="2938462"/>
          <a:ext cx="1645444" cy="8810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000"/>
            <a:t>Für Unify Phone gibt es keinen CAPEX-Preis, daher wird der monat. PAYGO-Preis mit der Vertragslauf-zeit multipliziert.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3CD75-6C40-4A31-A40E-B18363A66AFE}">
  <sheetPr>
    <tabColor rgb="FFFF0000"/>
    <pageSetUpPr fitToPage="1"/>
  </sheetPr>
  <dimension ref="A1:T37"/>
  <sheetViews>
    <sheetView showGridLines="0" zoomScale="80" zoomScaleNormal="80" workbookViewId="0">
      <selection activeCell="D27" sqref="D27"/>
    </sheetView>
  </sheetViews>
  <sheetFormatPr baseColWidth="10" defaultColWidth="0" defaultRowHeight="15.6" zeroHeight="1" x14ac:dyDescent="0.3"/>
  <cols>
    <col min="1" max="1" width="2.8984375" customWidth="1"/>
    <col min="2" max="2" width="23" customWidth="1"/>
    <col min="3" max="3" width="51.8984375" customWidth="1"/>
    <col min="4" max="4" width="12.09765625" customWidth="1"/>
    <col min="5" max="5" width="7.19921875" customWidth="1"/>
    <col min="6" max="6" width="5" customWidth="1"/>
    <col min="7" max="7" width="4" customWidth="1"/>
    <col min="8" max="8" width="35" customWidth="1"/>
    <col min="9" max="9" width="13.5" bestFit="1" customWidth="1"/>
    <col min="10" max="10" width="11" customWidth="1"/>
    <col min="11" max="11" width="11.19921875" customWidth="1"/>
    <col min="12" max="12" width="4.59765625" customWidth="1"/>
    <col min="13" max="13" width="6" customWidth="1"/>
    <col min="14" max="14" width="0" hidden="1" customWidth="1"/>
    <col min="15" max="20" width="0" style="16" hidden="1" customWidth="1"/>
    <col min="21" max="16384" width="11" hidden="1"/>
  </cols>
  <sheetData>
    <row r="1" spans="1:20" ht="36.6" x14ac:dyDescent="0.7">
      <c r="A1" s="2"/>
      <c r="B1" s="56" t="s">
        <v>129</v>
      </c>
      <c r="C1" s="2"/>
      <c r="D1" s="2"/>
      <c r="E1" s="2"/>
      <c r="F1" s="2"/>
      <c r="G1" s="2"/>
      <c r="H1" s="57"/>
      <c r="I1" s="57"/>
      <c r="J1" s="2"/>
      <c r="K1" s="2"/>
      <c r="L1" s="2"/>
      <c r="M1" s="2"/>
      <c r="N1" s="2"/>
      <c r="O1" s="15"/>
      <c r="P1" s="15"/>
      <c r="Q1" s="15"/>
      <c r="R1" s="15"/>
      <c r="S1" s="15"/>
      <c r="T1" s="16">
        <v>0</v>
      </c>
    </row>
    <row r="2" spans="1:20" ht="18.600000000000001" thickBot="1" x14ac:dyDescent="0.35">
      <c r="A2" s="58"/>
      <c r="B2" s="58" t="s">
        <v>78</v>
      </c>
      <c r="D2" s="1"/>
      <c r="E2" s="1"/>
      <c r="F2" s="1"/>
      <c r="G2" s="1"/>
      <c r="H2" s="45"/>
      <c r="I2" s="57"/>
      <c r="J2" s="1"/>
      <c r="K2" s="1"/>
      <c r="L2" s="1"/>
      <c r="M2" s="1"/>
      <c r="N2" s="1"/>
      <c r="O2" s="17"/>
      <c r="Q2" s="16" t="s">
        <v>19</v>
      </c>
      <c r="R2" s="16" t="s">
        <v>37</v>
      </c>
      <c r="S2" s="16">
        <v>1</v>
      </c>
      <c r="T2" s="16">
        <v>1</v>
      </c>
    </row>
    <row r="3" spans="1:20" ht="18.75" customHeight="1" thickBot="1" x14ac:dyDescent="0.35">
      <c r="B3" s="76" t="s">
        <v>106</v>
      </c>
      <c r="C3" s="77"/>
      <c r="D3" s="77"/>
      <c r="E3" s="78"/>
      <c r="F3" s="1"/>
      <c r="M3" s="1"/>
      <c r="N3" s="1"/>
      <c r="O3" s="17"/>
      <c r="Q3" s="16" t="s">
        <v>20</v>
      </c>
      <c r="R3" s="16" t="s">
        <v>38</v>
      </c>
      <c r="S3" s="16">
        <v>2</v>
      </c>
    </row>
    <row r="4" spans="1:20" ht="16.2" thickBot="1" x14ac:dyDescent="0.35">
      <c r="A4" s="1"/>
      <c r="B4" s="34" t="s">
        <v>86</v>
      </c>
      <c r="C4" s="21"/>
      <c r="D4" s="21"/>
      <c r="E4" s="32"/>
      <c r="F4" s="1"/>
      <c r="M4" s="1"/>
      <c r="N4" s="1"/>
      <c r="O4" s="17"/>
      <c r="Q4" s="16" t="s">
        <v>21</v>
      </c>
      <c r="S4" s="16">
        <v>3</v>
      </c>
    </row>
    <row r="5" spans="1:20" ht="16.2" thickBot="1" x14ac:dyDescent="0.35">
      <c r="A5" s="1"/>
      <c r="B5" s="31"/>
      <c r="C5" s="24" t="s">
        <v>107</v>
      </c>
      <c r="D5" s="28"/>
      <c r="E5" s="32"/>
      <c r="F5" s="1"/>
      <c r="G5" s="76" t="s">
        <v>97</v>
      </c>
      <c r="H5" s="77"/>
      <c r="I5" s="77"/>
      <c r="J5" s="77"/>
      <c r="K5" s="77"/>
      <c r="L5" s="78"/>
      <c r="M5" s="1"/>
      <c r="N5" s="1"/>
      <c r="O5" s="17"/>
      <c r="Q5" s="16" t="s">
        <v>22</v>
      </c>
      <c r="S5" s="16">
        <v>4</v>
      </c>
    </row>
    <row r="6" spans="1:20" x14ac:dyDescent="0.3">
      <c r="A6" s="1"/>
      <c r="B6" s="31"/>
      <c r="C6" s="24" t="s">
        <v>108</v>
      </c>
      <c r="D6" s="25" t="str">
        <f>IF(D5="Authorized",42%,IF(D5="Professional",45%,IF(D5="Master 1",47%,IF(D5="Master 2",48%,IF(D5="Master 3",49%,"")))))</f>
        <v/>
      </c>
      <c r="E6" s="33"/>
      <c r="F6" s="3"/>
      <c r="G6" s="31"/>
      <c r="H6" s="21"/>
      <c r="I6" s="21"/>
      <c r="J6" s="21"/>
      <c r="K6" s="21"/>
      <c r="L6" s="33"/>
      <c r="M6" s="1"/>
      <c r="N6" s="1"/>
      <c r="O6" s="17"/>
      <c r="Q6" s="16" t="s">
        <v>23</v>
      </c>
      <c r="S6" s="16">
        <v>5</v>
      </c>
    </row>
    <row r="7" spans="1:20" x14ac:dyDescent="0.3">
      <c r="A7" s="1"/>
      <c r="B7" s="34" t="s">
        <v>87</v>
      </c>
      <c r="C7" s="21"/>
      <c r="D7" s="23" t="str">
        <f>IF(D5="","F","")</f>
        <v>F</v>
      </c>
      <c r="E7" s="33"/>
      <c r="F7" s="1"/>
      <c r="G7" s="31"/>
      <c r="H7" s="46" t="s">
        <v>98</v>
      </c>
      <c r="I7" s="47" t="str">
        <f>IF(D5="","",'Calculation sheet PAYGO'!G31)</f>
        <v/>
      </c>
      <c r="J7" s="48" t="s">
        <v>100</v>
      </c>
      <c r="K7" s="48"/>
      <c r="L7" s="33"/>
      <c r="M7" s="1"/>
      <c r="N7" s="1"/>
      <c r="O7" s="17"/>
      <c r="S7" s="16">
        <v>6</v>
      </c>
    </row>
    <row r="8" spans="1:20" x14ac:dyDescent="0.3">
      <c r="A8" s="1"/>
      <c r="B8" s="31"/>
      <c r="C8" s="24" t="s">
        <v>109</v>
      </c>
      <c r="D8" s="28"/>
      <c r="E8" s="33"/>
      <c r="F8" s="1"/>
      <c r="G8" s="31"/>
      <c r="H8" s="41"/>
      <c r="I8" s="42"/>
      <c r="J8" s="21"/>
      <c r="K8" s="21"/>
      <c r="L8" s="33"/>
      <c r="M8" s="1"/>
      <c r="N8" s="1"/>
      <c r="O8" s="17"/>
      <c r="S8" s="16">
        <v>7</v>
      </c>
    </row>
    <row r="9" spans="1:20" x14ac:dyDescent="0.3">
      <c r="A9" s="1"/>
      <c r="B9" s="34" t="s">
        <v>88</v>
      </c>
      <c r="C9" s="21"/>
      <c r="D9" s="23" t="str">
        <f>IF(D8="","F","")</f>
        <v>F</v>
      </c>
      <c r="E9" s="33"/>
      <c r="F9" s="1"/>
      <c r="G9" s="31"/>
      <c r="H9" s="46" t="s">
        <v>99</v>
      </c>
      <c r="I9" s="47" t="str">
        <f>IF(D5="","",'Calculation sheet PAYGO'!G33)</f>
        <v/>
      </c>
      <c r="J9" s="48" t="s">
        <v>100</v>
      </c>
      <c r="K9" s="48"/>
      <c r="L9" s="33"/>
      <c r="M9" s="1"/>
      <c r="N9" s="1"/>
      <c r="O9" s="17"/>
      <c r="S9" s="16">
        <v>8</v>
      </c>
    </row>
    <row r="10" spans="1:20" x14ac:dyDescent="0.3">
      <c r="A10" s="1"/>
      <c r="B10" s="31"/>
      <c r="C10" s="26" t="s">
        <v>110</v>
      </c>
      <c r="D10" s="28"/>
      <c r="E10" s="33" t="s">
        <v>90</v>
      </c>
      <c r="F10" s="1"/>
      <c r="G10" s="31"/>
      <c r="H10" s="43"/>
      <c r="I10" s="21"/>
      <c r="J10" s="21"/>
      <c r="K10" s="21"/>
      <c r="L10" s="33"/>
      <c r="M10" s="1"/>
      <c r="N10" s="1"/>
      <c r="O10" s="17"/>
      <c r="S10" s="16">
        <v>9</v>
      </c>
    </row>
    <row r="11" spans="1:20" x14ac:dyDescent="0.3">
      <c r="A11" s="1"/>
      <c r="B11" s="31"/>
      <c r="C11" s="21"/>
      <c r="D11" s="23" t="str">
        <f>IF(D10="","F","")</f>
        <v>F</v>
      </c>
      <c r="E11" s="33"/>
      <c r="F11" s="1"/>
      <c r="G11" s="31"/>
      <c r="H11" s="46" t="str">
        <f>"Gesamtpreis über d. Laufzeit v. " &amp; D10 &amp; " Jahr/e :"</f>
        <v>Gesamtpreis über d. Laufzeit v.  Jahr/e :</v>
      </c>
      <c r="I11" s="47" t="str">
        <f>IF(D5="","",'Calculation sheet PAYGO'!G35)</f>
        <v/>
      </c>
      <c r="J11" s="48" t="s">
        <v>100</v>
      </c>
      <c r="K11" s="48"/>
      <c r="L11" s="33"/>
      <c r="M11" s="1"/>
      <c r="N11" s="1"/>
      <c r="O11" s="17"/>
      <c r="S11" s="16">
        <v>10</v>
      </c>
    </row>
    <row r="12" spans="1:20" ht="15.75" customHeight="1" x14ac:dyDescent="0.3">
      <c r="A12" s="1"/>
      <c r="B12" s="34" t="s">
        <v>131</v>
      </c>
      <c r="C12" s="21"/>
      <c r="D12" s="22" t="s">
        <v>89</v>
      </c>
      <c r="E12" s="33"/>
      <c r="F12" s="1"/>
      <c r="G12" s="31"/>
      <c r="H12" s="21"/>
      <c r="I12" s="21"/>
      <c r="J12" s="21"/>
      <c r="K12" s="21"/>
      <c r="L12" s="33"/>
      <c r="M12" s="1"/>
      <c r="N12" s="1"/>
      <c r="O12" s="17"/>
    </row>
    <row r="13" spans="1:20" x14ac:dyDescent="0.3">
      <c r="A13" s="59"/>
      <c r="B13" s="35" t="s">
        <v>81</v>
      </c>
      <c r="C13" s="26" t="s">
        <v>92</v>
      </c>
      <c r="D13" s="28">
        <v>0</v>
      </c>
      <c r="E13" s="33" t="s">
        <v>91</v>
      </c>
      <c r="F13" s="1"/>
      <c r="G13" s="31"/>
      <c r="H13" s="21" t="s">
        <v>128</v>
      </c>
      <c r="I13" s="21"/>
      <c r="J13" s="21"/>
      <c r="K13" s="21"/>
      <c r="L13" s="33"/>
      <c r="M13" s="1"/>
      <c r="N13" s="1"/>
      <c r="O13" s="17"/>
    </row>
    <row r="14" spans="1:20" x14ac:dyDescent="0.3">
      <c r="A14" s="59"/>
      <c r="B14" s="35"/>
      <c r="C14" s="26" t="s">
        <v>93</v>
      </c>
      <c r="D14" s="28">
        <v>0</v>
      </c>
      <c r="E14" s="33" t="s">
        <v>91</v>
      </c>
      <c r="F14" s="1"/>
      <c r="G14" s="31"/>
      <c r="H14" s="30">
        <v>0</v>
      </c>
      <c r="I14" s="21"/>
      <c r="J14" s="21"/>
      <c r="K14" s="21"/>
      <c r="L14" s="33"/>
      <c r="M14" s="1"/>
      <c r="N14" s="1"/>
      <c r="O14" s="17"/>
    </row>
    <row r="15" spans="1:20" x14ac:dyDescent="0.3">
      <c r="A15" s="59"/>
      <c r="B15" s="34" t="s">
        <v>83</v>
      </c>
      <c r="C15" s="21"/>
      <c r="D15" s="23" t="str">
        <f>IF(SUM(D13:D14)&lt;5,"F","")</f>
        <v>F</v>
      </c>
      <c r="E15" s="33"/>
      <c r="F15" s="1"/>
      <c r="G15" s="31"/>
      <c r="H15" s="43"/>
      <c r="I15" s="21"/>
      <c r="J15" s="21"/>
      <c r="K15" s="21"/>
      <c r="L15" s="33"/>
      <c r="M15" s="1"/>
      <c r="N15" s="1"/>
      <c r="O15" s="17"/>
    </row>
    <row r="16" spans="1:20" ht="15.75" customHeight="1" x14ac:dyDescent="0.3">
      <c r="A16" s="59"/>
      <c r="B16" s="36" t="s">
        <v>3</v>
      </c>
      <c r="C16" s="27" t="s">
        <v>35</v>
      </c>
      <c r="D16" s="29">
        <v>0</v>
      </c>
      <c r="E16" s="33" t="s">
        <v>91</v>
      </c>
      <c r="F16" s="1"/>
      <c r="G16" s="31"/>
      <c r="H16" s="50" t="s">
        <v>150</v>
      </c>
      <c r="I16" s="51" t="str">
        <f>IF(D5="","",'Calculation sheet CAPEX Price'!H35)</f>
        <v/>
      </c>
      <c r="J16" s="52" t="s">
        <v>101</v>
      </c>
      <c r="K16" s="53"/>
      <c r="L16" s="33"/>
      <c r="M16" s="1"/>
      <c r="N16" s="1"/>
      <c r="O16" s="17"/>
    </row>
    <row r="17" spans="1:15" ht="9.75" customHeight="1" thickBot="1" x14ac:dyDescent="0.35">
      <c r="A17" s="59"/>
      <c r="B17" s="35"/>
      <c r="C17" s="21"/>
      <c r="D17" s="21"/>
      <c r="E17" s="33"/>
      <c r="F17" s="1"/>
      <c r="G17" s="38"/>
      <c r="H17" s="39"/>
      <c r="I17" s="39"/>
      <c r="J17" s="39"/>
      <c r="K17" s="39"/>
      <c r="L17" s="40"/>
      <c r="M17" s="1"/>
      <c r="N17" s="1"/>
      <c r="O17" s="17"/>
    </row>
    <row r="18" spans="1:15" x14ac:dyDescent="0.3">
      <c r="A18" s="59"/>
      <c r="B18" s="35" t="s">
        <v>152</v>
      </c>
      <c r="C18" s="26" t="s">
        <v>36</v>
      </c>
      <c r="D18" s="28">
        <v>0</v>
      </c>
      <c r="E18" s="33" t="s">
        <v>91</v>
      </c>
      <c r="F18" s="1"/>
      <c r="M18" s="1"/>
      <c r="N18" s="1"/>
      <c r="O18" s="17"/>
    </row>
    <row r="19" spans="1:15" ht="16.2" thickBot="1" x14ac:dyDescent="0.35">
      <c r="A19" s="59"/>
      <c r="B19" s="35"/>
      <c r="C19" s="26" t="s">
        <v>24</v>
      </c>
      <c r="D19" s="28">
        <v>0</v>
      </c>
      <c r="E19" s="33" t="s">
        <v>91</v>
      </c>
      <c r="F19" s="1"/>
      <c r="M19" s="1"/>
      <c r="N19" s="1"/>
      <c r="O19" s="17"/>
    </row>
    <row r="20" spans="1:15" ht="16.2" thickBot="1" x14ac:dyDescent="0.35">
      <c r="A20" s="59"/>
      <c r="B20" s="35"/>
      <c r="C20" s="26" t="s">
        <v>25</v>
      </c>
      <c r="D20" s="28">
        <v>0</v>
      </c>
      <c r="E20" s="33" t="s">
        <v>91</v>
      </c>
      <c r="F20" s="1"/>
      <c r="G20" s="76" t="s">
        <v>102</v>
      </c>
      <c r="H20" s="77"/>
      <c r="I20" s="77"/>
      <c r="J20" s="77"/>
      <c r="K20" s="77"/>
      <c r="L20" s="78"/>
      <c r="M20" s="1"/>
      <c r="N20" s="1"/>
      <c r="O20" s="17"/>
    </row>
    <row r="21" spans="1:15" x14ac:dyDescent="0.3">
      <c r="A21" s="59"/>
      <c r="B21" s="35"/>
      <c r="C21" s="26" t="s">
        <v>26</v>
      </c>
      <c r="D21" s="28">
        <v>0</v>
      </c>
      <c r="E21" s="33" t="s">
        <v>91</v>
      </c>
      <c r="F21" s="1"/>
      <c r="G21" s="31"/>
      <c r="H21" s="21"/>
      <c r="I21" s="21"/>
      <c r="J21" s="21"/>
      <c r="K21" s="21"/>
      <c r="L21" s="33"/>
      <c r="M21" s="1"/>
      <c r="N21" s="1"/>
      <c r="O21" s="17"/>
    </row>
    <row r="22" spans="1:15" x14ac:dyDescent="0.3">
      <c r="A22" s="59"/>
      <c r="B22" s="35"/>
      <c r="C22" s="26" t="s">
        <v>27</v>
      </c>
      <c r="D22" s="28">
        <v>0</v>
      </c>
      <c r="E22" s="33" t="s">
        <v>91</v>
      </c>
      <c r="F22" s="1"/>
      <c r="G22" s="31"/>
      <c r="H22" s="44" t="s">
        <v>103</v>
      </c>
      <c r="I22" s="21"/>
      <c r="J22" s="21"/>
      <c r="K22" s="21"/>
      <c r="L22" s="33"/>
      <c r="M22" s="1"/>
      <c r="N22" s="1"/>
      <c r="O22" s="17"/>
    </row>
    <row r="23" spans="1:15" x14ac:dyDescent="0.3">
      <c r="A23" s="59"/>
      <c r="B23" s="35"/>
      <c r="C23" s="26" t="s">
        <v>28</v>
      </c>
      <c r="D23" s="28">
        <v>0</v>
      </c>
      <c r="E23" s="33" t="s">
        <v>91</v>
      </c>
      <c r="F23" s="1"/>
      <c r="G23" s="31"/>
      <c r="H23" s="30">
        <v>0</v>
      </c>
      <c r="I23" s="21"/>
      <c r="J23" s="21"/>
      <c r="K23" s="21"/>
      <c r="L23" s="33"/>
      <c r="M23" s="1"/>
      <c r="N23" s="1"/>
      <c r="O23" s="17"/>
    </row>
    <row r="24" spans="1:15" ht="9" customHeight="1" x14ac:dyDescent="0.3">
      <c r="A24" s="59"/>
      <c r="B24" s="35"/>
      <c r="C24" s="21"/>
      <c r="D24" s="23" t="str">
        <f>IF(D18&gt;SUM(D13:D14),"F",IF(D19&gt;SUM(D13:D14),"F",IF(D20&gt;SUM(D13:D14),"F",IF(D21&gt;SUM(D13:D14),"F",IF(D22&gt;SUM(D13:D14),"F",IF(D23&gt;SUM(D13:D14),"F",""))))))</f>
        <v/>
      </c>
      <c r="E24" s="33"/>
      <c r="F24" s="1"/>
      <c r="G24" s="31"/>
      <c r="H24" s="21"/>
      <c r="I24" s="21"/>
      <c r="J24" s="21"/>
      <c r="K24" s="21"/>
      <c r="L24" s="33"/>
      <c r="M24" s="1"/>
      <c r="N24" s="1"/>
    </row>
    <row r="25" spans="1:15" x14ac:dyDescent="0.3">
      <c r="A25" s="59"/>
      <c r="B25" s="35" t="s">
        <v>153</v>
      </c>
      <c r="C25" s="26" t="s">
        <v>29</v>
      </c>
      <c r="D25" s="28">
        <v>0</v>
      </c>
      <c r="E25" s="33" t="s">
        <v>91</v>
      </c>
      <c r="F25" s="1"/>
      <c r="G25" s="31"/>
      <c r="H25" s="46" t="str">
        <f>"Gesamtpreis über d. Laufzeit v. " &amp; D10 &amp; " Jahr/e :"</f>
        <v>Gesamtpreis über d. Laufzeit v.  Jahr/e :</v>
      </c>
      <c r="I25" s="47" t="str">
        <f>IF(D5="","",I11/(1-H23)*1)</f>
        <v/>
      </c>
      <c r="J25" s="48" t="s">
        <v>104</v>
      </c>
      <c r="K25" s="48"/>
      <c r="L25" s="33"/>
      <c r="M25" s="1"/>
      <c r="N25" s="1"/>
      <c r="O25" s="17"/>
    </row>
    <row r="26" spans="1:15" x14ac:dyDescent="0.3">
      <c r="A26" s="59"/>
      <c r="B26" s="35"/>
      <c r="C26" s="26" t="s">
        <v>18</v>
      </c>
      <c r="D26" s="28">
        <v>0</v>
      </c>
      <c r="E26" s="33" t="s">
        <v>91</v>
      </c>
      <c r="F26" s="1"/>
      <c r="G26" s="31"/>
      <c r="H26" s="43"/>
      <c r="I26" s="21"/>
      <c r="J26" s="21"/>
      <c r="K26" s="21"/>
      <c r="L26" s="33"/>
      <c r="M26" s="1"/>
      <c r="N26" s="1"/>
    </row>
    <row r="27" spans="1:15" x14ac:dyDescent="0.3">
      <c r="A27" s="59"/>
      <c r="B27" s="35"/>
      <c r="C27" s="26" t="s">
        <v>17</v>
      </c>
      <c r="D27" s="28">
        <v>0</v>
      </c>
      <c r="E27" s="33" t="s">
        <v>91</v>
      </c>
      <c r="F27" s="1"/>
      <c r="G27" s="31"/>
      <c r="H27" s="50" t="s">
        <v>150</v>
      </c>
      <c r="I27" s="51" t="str">
        <f>IF(D5="","",I16/(1-H23)*1)</f>
        <v/>
      </c>
      <c r="J27" s="52" t="s">
        <v>105</v>
      </c>
      <c r="K27" s="53"/>
      <c r="L27" s="33"/>
      <c r="M27" s="1"/>
      <c r="N27" s="1"/>
    </row>
    <row r="28" spans="1:15" ht="16.2" thickBot="1" x14ac:dyDescent="0.35">
      <c r="A28" s="59"/>
      <c r="B28" s="35"/>
      <c r="C28" s="26" t="s">
        <v>34</v>
      </c>
      <c r="D28" s="28">
        <v>0</v>
      </c>
      <c r="E28" s="33" t="s">
        <v>91</v>
      </c>
      <c r="F28" s="1"/>
      <c r="G28" s="38"/>
      <c r="H28" s="39"/>
      <c r="I28" s="39"/>
      <c r="J28" s="39"/>
      <c r="K28" s="39"/>
      <c r="L28" s="40"/>
      <c r="M28" s="1"/>
      <c r="N28" s="1"/>
    </row>
    <row r="29" spans="1:15" ht="9" customHeight="1" x14ac:dyDescent="0.3">
      <c r="A29" s="59"/>
      <c r="B29" s="35"/>
      <c r="C29" s="21"/>
      <c r="D29" s="21"/>
      <c r="E29" s="33"/>
      <c r="F29" s="1"/>
      <c r="G29" s="1"/>
      <c r="H29" s="1"/>
      <c r="I29" s="1"/>
      <c r="J29" s="1"/>
      <c r="K29" s="1"/>
      <c r="L29" s="1"/>
      <c r="M29" s="1"/>
      <c r="N29" s="1"/>
    </row>
    <row r="30" spans="1:15" x14ac:dyDescent="0.3">
      <c r="A30" s="59"/>
      <c r="B30" s="35" t="s">
        <v>154</v>
      </c>
      <c r="C30" s="26" t="s">
        <v>30</v>
      </c>
      <c r="D30" s="28">
        <v>0</v>
      </c>
      <c r="E30" s="33" t="s">
        <v>91</v>
      </c>
      <c r="F30" s="1"/>
      <c r="G30" s="1"/>
      <c r="H30" s="1"/>
      <c r="I30" s="1"/>
      <c r="J30" s="1"/>
      <c r="K30" s="1"/>
      <c r="L30" s="1"/>
      <c r="M30" s="1"/>
      <c r="N30" s="1"/>
      <c r="O30" s="17"/>
    </row>
    <row r="31" spans="1:15" x14ac:dyDescent="0.3">
      <c r="A31" s="59"/>
      <c r="B31" s="37"/>
      <c r="C31" s="26" t="s">
        <v>31</v>
      </c>
      <c r="D31" s="28">
        <v>0</v>
      </c>
      <c r="E31" s="33" t="s">
        <v>91</v>
      </c>
      <c r="F31" s="1"/>
      <c r="G31" s="1"/>
      <c r="H31" s="1"/>
      <c r="I31" s="1"/>
      <c r="J31" s="1"/>
      <c r="K31" s="1"/>
      <c r="L31" s="1"/>
      <c r="M31" s="1"/>
      <c r="N31" s="1"/>
      <c r="O31" s="17"/>
    </row>
    <row r="32" spans="1:15" x14ac:dyDescent="0.3">
      <c r="A32" s="59"/>
      <c r="B32" s="37"/>
      <c r="C32" s="26" t="s">
        <v>32</v>
      </c>
      <c r="D32" s="28">
        <v>0</v>
      </c>
      <c r="E32" s="33" t="s">
        <v>91</v>
      </c>
      <c r="F32" s="1"/>
      <c r="G32" s="1"/>
      <c r="H32" s="1"/>
      <c r="I32" s="1"/>
      <c r="J32" s="1"/>
      <c r="K32" s="1"/>
      <c r="L32" s="1"/>
      <c r="M32" s="1"/>
      <c r="N32" s="1"/>
      <c r="O32" s="17"/>
    </row>
    <row r="33" spans="1:14" x14ac:dyDescent="0.3">
      <c r="A33" s="59"/>
      <c r="B33" s="37"/>
      <c r="C33" s="26" t="s">
        <v>33</v>
      </c>
      <c r="D33" s="28">
        <v>0</v>
      </c>
      <c r="E33" s="33" t="s">
        <v>91</v>
      </c>
      <c r="F33" s="1"/>
      <c r="G33" s="1"/>
      <c r="H33" s="1"/>
      <c r="I33" s="1"/>
      <c r="J33" s="1"/>
      <c r="K33" s="1"/>
      <c r="L33" s="1"/>
      <c r="M33" s="1"/>
      <c r="N33" s="1"/>
    </row>
    <row r="34" spans="1:14" ht="9" customHeight="1" thickBot="1" x14ac:dyDescent="0.35">
      <c r="A34" s="59"/>
      <c r="B34" s="38"/>
      <c r="C34" s="39"/>
      <c r="D34" s="39"/>
      <c r="E34" s="40"/>
      <c r="F34" s="1"/>
      <c r="G34" s="1"/>
      <c r="H34" s="1"/>
      <c r="I34" s="1"/>
      <c r="J34" s="1"/>
      <c r="K34" s="1"/>
      <c r="L34" s="1"/>
      <c r="M34" s="1"/>
      <c r="N34" s="1"/>
    </row>
    <row r="35" spans="1:14" ht="37.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79"/>
      <c r="M35" s="79"/>
      <c r="N35" s="1"/>
    </row>
    <row r="36" spans="1:14" ht="37.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79"/>
      <c r="M36" s="79"/>
      <c r="N36" s="1"/>
    </row>
    <row r="37" spans="1:14" hidden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sheetProtection algorithmName="SHA-512" hashValue="CUPK3mV/Zgh7DTZ31FCro/6iyR1jwPKx+nGv35e5AXcXKTwaKPBbai/6rPUVAcYFdVVYHwEv4DO/5i9lv52Ssg==" saltValue="fgsyftUe/W/ijJE5hShckg==" spinCount="100000" sheet="1" objects="1" scenarios="1" selectLockedCells="1"/>
  <mergeCells count="5">
    <mergeCell ref="B3:E3"/>
    <mergeCell ref="L36:M36"/>
    <mergeCell ref="L35:M35"/>
    <mergeCell ref="G20:L20"/>
    <mergeCell ref="G5:L5"/>
  </mergeCells>
  <conditionalFormatting sqref="B4">
    <cfRule type="expression" dxfId="24" priority="25">
      <formula>$D$7="F"</formula>
    </cfRule>
  </conditionalFormatting>
  <conditionalFormatting sqref="B7">
    <cfRule type="expression" dxfId="23" priority="24">
      <formula>$D$9="F"</formula>
    </cfRule>
  </conditionalFormatting>
  <conditionalFormatting sqref="B9">
    <cfRule type="expression" dxfId="22" priority="23">
      <formula>$D$11="F"</formula>
    </cfRule>
  </conditionalFormatting>
  <conditionalFormatting sqref="B12">
    <cfRule type="expression" dxfId="21" priority="26">
      <formula>$D$15="F"</formula>
    </cfRule>
  </conditionalFormatting>
  <conditionalFormatting sqref="B15">
    <cfRule type="expression" dxfId="20" priority="27">
      <formula>$D$24="F"</formula>
    </cfRule>
  </conditionalFormatting>
  <conditionalFormatting sqref="C5:D6">
    <cfRule type="expression" dxfId="19" priority="16">
      <formula>$D$5&lt;&gt;0</formula>
    </cfRule>
  </conditionalFormatting>
  <conditionalFormatting sqref="C8:D8">
    <cfRule type="expression" dxfId="18" priority="17">
      <formula>$D$8&lt;&gt;0</formula>
    </cfRule>
  </conditionalFormatting>
  <conditionalFormatting sqref="C10:D10">
    <cfRule type="expression" dxfId="17" priority="18">
      <formula>$D$10&lt;&gt;0</formula>
    </cfRule>
  </conditionalFormatting>
  <conditionalFormatting sqref="C13:D13">
    <cfRule type="expression" dxfId="16" priority="21">
      <formula>$D$13&lt;&gt;0</formula>
    </cfRule>
  </conditionalFormatting>
  <conditionalFormatting sqref="C14:D14">
    <cfRule type="expression" dxfId="15" priority="20">
      <formula>$D$14&lt;&gt;0</formula>
    </cfRule>
  </conditionalFormatting>
  <conditionalFormatting sqref="C16:D16">
    <cfRule type="expression" dxfId="14" priority="15">
      <formula>$D$16&lt;&gt;0</formula>
    </cfRule>
  </conditionalFormatting>
  <conditionalFormatting sqref="C18:D18">
    <cfRule type="expression" dxfId="13" priority="14">
      <formula>$D$18</formula>
    </cfRule>
  </conditionalFormatting>
  <conditionalFormatting sqref="C19:D19">
    <cfRule type="expression" dxfId="12" priority="13">
      <formula>$D$19</formula>
    </cfRule>
  </conditionalFormatting>
  <conditionalFormatting sqref="C20:D20">
    <cfRule type="expression" dxfId="11" priority="12">
      <formula>$D$20&lt;&gt;0</formula>
    </cfRule>
  </conditionalFormatting>
  <conditionalFormatting sqref="C21:D21">
    <cfRule type="expression" dxfId="10" priority="11">
      <formula>$D$21&lt;&gt;0</formula>
    </cfRule>
  </conditionalFormatting>
  <conditionalFormatting sqref="C22:D22">
    <cfRule type="expression" dxfId="9" priority="10">
      <formula>$D$22&lt;&gt;0</formula>
    </cfRule>
  </conditionalFormatting>
  <conditionalFormatting sqref="C23:D23">
    <cfRule type="expression" dxfId="8" priority="9">
      <formula>$D$23&lt;&gt;0</formula>
    </cfRule>
  </conditionalFormatting>
  <conditionalFormatting sqref="C25:D25">
    <cfRule type="expression" dxfId="7" priority="8">
      <formula>$D$25&lt;&gt;0</formula>
    </cfRule>
  </conditionalFormatting>
  <conditionalFormatting sqref="C26:D26">
    <cfRule type="expression" dxfId="6" priority="7">
      <formula>$D$26&lt;&gt;0</formula>
    </cfRule>
  </conditionalFormatting>
  <conditionalFormatting sqref="C27:D27">
    <cfRule type="expression" dxfId="5" priority="6">
      <formula>$D$27&lt;&gt;0</formula>
    </cfRule>
  </conditionalFormatting>
  <conditionalFormatting sqref="C28:D28">
    <cfRule type="expression" dxfId="4" priority="5">
      <formula>$D$28&lt;&gt;0</formula>
    </cfRule>
  </conditionalFormatting>
  <conditionalFormatting sqref="C30:D30">
    <cfRule type="expression" dxfId="3" priority="4">
      <formula>$D$30&lt;&gt;0</formula>
    </cfRule>
  </conditionalFormatting>
  <conditionalFormatting sqref="C31:D31">
    <cfRule type="expression" dxfId="2" priority="3">
      <formula>$D$31&lt;&gt;0</formula>
    </cfRule>
  </conditionalFormatting>
  <conditionalFormatting sqref="C32:D32">
    <cfRule type="expression" dxfId="1" priority="2">
      <formula>$D$32&lt;&gt;0</formula>
    </cfRule>
  </conditionalFormatting>
  <conditionalFormatting sqref="C33:D33">
    <cfRule type="expression" dxfId="0" priority="1">
      <formula>$D$33&lt;&gt;0</formula>
    </cfRule>
  </conditionalFormatting>
  <dataValidations count="4">
    <dataValidation type="list" allowBlank="1" showInputMessage="1" showErrorMessage="1" sqref="D26:D28 D31:D33" xr:uid="{3877F401-7752-498C-AF5C-F3B2AEF42FFC}">
      <formula1>$T$1:$T$2</formula1>
    </dataValidation>
    <dataValidation type="list" allowBlank="1" showInputMessage="1" showErrorMessage="1" sqref="D10" xr:uid="{65890166-C35B-42B1-9A63-242509929C7D}">
      <formula1>$S$1:$S$11</formula1>
    </dataValidation>
    <dataValidation type="list" allowBlank="1" showInputMessage="1" showErrorMessage="1" sqref="D8" xr:uid="{C6DDBF75-A194-4BCC-9D47-672A5646631E}">
      <formula1>$R$1:$R$3</formula1>
    </dataValidation>
    <dataValidation type="list" allowBlank="1" showInputMessage="1" showErrorMessage="1" sqref="D5" xr:uid="{B5BC5CD1-3A4E-454A-B93E-BBB9B80D6355}">
      <formula1>$Q$1:$Q$6</formula1>
    </dataValidation>
  </dataValidations>
  <pageMargins left="0.25" right="0.25" top="0.75" bottom="0.75" header="0.3" footer="0.3"/>
  <pageSetup paperSize="9" scale="73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6DA09-78D5-4A69-B0A3-85BEEBB85F04}">
  <sheetPr>
    <tabColor rgb="FF37CBFF"/>
    <pageSetUpPr fitToPage="1"/>
  </sheetPr>
  <dimension ref="A1:L36"/>
  <sheetViews>
    <sheetView zoomScale="80" zoomScaleNormal="80" workbookViewId="0">
      <selection activeCell="B1" sqref="B1"/>
    </sheetView>
  </sheetViews>
  <sheetFormatPr baseColWidth="10" defaultColWidth="0" defaultRowHeight="15.6" zeroHeight="1" x14ac:dyDescent="0.3"/>
  <cols>
    <col min="1" max="1" width="4.69921875" customWidth="1"/>
    <col min="2" max="2" width="17.5" customWidth="1"/>
    <col min="3" max="3" width="83" customWidth="1"/>
    <col min="4" max="4" width="11" customWidth="1"/>
    <col min="5" max="5" width="13.5" customWidth="1"/>
    <col min="6" max="6" width="15.69921875" customWidth="1"/>
    <col min="7" max="7" width="12.8984375" customWidth="1"/>
    <col min="8" max="8" width="5" customWidth="1"/>
    <col min="9" max="10" width="5.3984375" customWidth="1"/>
    <col min="11" max="11" width="2.69921875" customWidth="1"/>
    <col min="12" max="12" width="8.09765625" customWidth="1"/>
    <col min="13" max="16384" width="11" hidden="1"/>
  </cols>
  <sheetData>
    <row r="1" spans="1:12" ht="36.6" x14ac:dyDescent="0.7">
      <c r="A1" s="12"/>
      <c r="B1" s="56" t="s">
        <v>130</v>
      </c>
      <c r="C1" s="2"/>
      <c r="D1" s="2"/>
      <c r="E1" s="2"/>
      <c r="F1" s="60" t="str">
        <f>IF('Settings and results'!D5="","F","")</f>
        <v>F</v>
      </c>
      <c r="G1" s="2"/>
      <c r="H1" s="57"/>
      <c r="I1" s="2"/>
      <c r="J1" s="2"/>
      <c r="K1" s="2"/>
      <c r="L1" s="2"/>
    </row>
    <row r="2" spans="1:12" x14ac:dyDescent="0.3">
      <c r="A2" s="68"/>
      <c r="B2" s="58" t="str">
        <f>'Settings and results'!B2</f>
        <v>Version GL 1.00</v>
      </c>
      <c r="E2" s="1" t="s">
        <v>111</v>
      </c>
      <c r="F2" s="1" t="s">
        <v>111</v>
      </c>
      <c r="G2" s="1" t="s">
        <v>112</v>
      </c>
      <c r="H2" s="57"/>
      <c r="I2" s="1"/>
      <c r="J2" s="1"/>
      <c r="K2" s="1"/>
      <c r="L2" s="1"/>
    </row>
    <row r="3" spans="1:12" x14ac:dyDescent="0.3">
      <c r="A3" s="1"/>
      <c r="B3" s="1"/>
      <c r="C3" s="1"/>
      <c r="D3" s="61" t="s">
        <v>89</v>
      </c>
      <c r="E3" s="1" t="s">
        <v>39</v>
      </c>
      <c r="F3" s="1" t="s">
        <v>113</v>
      </c>
      <c r="G3" s="1" t="s">
        <v>113</v>
      </c>
      <c r="H3" s="1"/>
      <c r="I3" s="1"/>
      <c r="J3" s="1"/>
      <c r="K3" s="1"/>
      <c r="L3" s="1"/>
    </row>
    <row r="4" spans="1:12" x14ac:dyDescent="0.3">
      <c r="A4" s="1"/>
      <c r="B4" s="49" t="s">
        <v>0</v>
      </c>
      <c r="C4" s="49"/>
      <c r="D4" s="49"/>
      <c r="E4" s="49"/>
      <c r="F4" s="49"/>
      <c r="G4" s="49"/>
      <c r="H4" s="1"/>
      <c r="I4" s="1"/>
      <c r="J4" s="1"/>
      <c r="K4" s="1"/>
      <c r="L4" s="1"/>
    </row>
    <row r="5" spans="1:12" x14ac:dyDescent="0.3">
      <c r="A5" s="1"/>
      <c r="B5" s="5" t="s">
        <v>1</v>
      </c>
      <c r="C5" s="7" t="s">
        <v>132</v>
      </c>
      <c r="D5" s="8">
        <f>'Settings and results'!D13</f>
        <v>0</v>
      </c>
      <c r="E5" s="9">
        <v>2.78</v>
      </c>
      <c r="F5" s="9" t="str">
        <f>IF(F$1="F","",E5*(1-Partner_discount_on_GLP))</f>
        <v/>
      </c>
      <c r="G5" s="9" t="str">
        <f>IF(F$1="F","",F5*D5)</f>
        <v/>
      </c>
      <c r="H5" s="1"/>
      <c r="I5" s="1"/>
      <c r="J5" s="1"/>
      <c r="K5" s="1"/>
      <c r="L5" s="1"/>
    </row>
    <row r="6" spans="1:12" x14ac:dyDescent="0.3">
      <c r="A6" s="1"/>
      <c r="B6" s="5" t="s">
        <v>2</v>
      </c>
      <c r="C6" s="4" t="s">
        <v>133</v>
      </c>
      <c r="D6" s="8">
        <f>'Settings and results'!D14</f>
        <v>0</v>
      </c>
      <c r="E6" s="9">
        <v>5.22</v>
      </c>
      <c r="F6" s="9" t="str">
        <f>IF(F$1="F","",E6*(1-Partner_discount_on_GLP))</f>
        <v/>
      </c>
      <c r="G6" s="9" t="str">
        <f>IF(F$1="F","",F6*D6)</f>
        <v/>
      </c>
      <c r="H6" s="1"/>
      <c r="I6" s="1"/>
      <c r="J6" s="1"/>
      <c r="K6" s="1"/>
      <c r="L6" s="1"/>
    </row>
    <row r="7" spans="1:12" x14ac:dyDescent="0.3">
      <c r="A7" s="1"/>
      <c r="B7" s="5"/>
      <c r="C7" s="10" t="s">
        <v>84</v>
      </c>
      <c r="D7" s="8"/>
      <c r="E7" s="19" t="s">
        <v>41</v>
      </c>
      <c r="F7" s="19" t="s">
        <v>41</v>
      </c>
      <c r="G7" s="19" t="s">
        <v>41</v>
      </c>
      <c r="H7" s="1"/>
      <c r="I7" s="1"/>
      <c r="J7" s="1"/>
      <c r="K7" s="1"/>
      <c r="L7" s="1"/>
    </row>
    <row r="8" spans="1:12" x14ac:dyDescent="0.3">
      <c r="A8" s="1"/>
      <c r="B8" s="49" t="s">
        <v>3</v>
      </c>
      <c r="C8" s="49"/>
      <c r="D8" s="49"/>
      <c r="E8" s="49"/>
      <c r="F8" s="49"/>
      <c r="G8" s="49"/>
      <c r="H8" s="1"/>
      <c r="I8" s="1"/>
      <c r="J8" s="1"/>
      <c r="K8" s="1"/>
      <c r="L8" s="1"/>
    </row>
    <row r="9" spans="1:12" x14ac:dyDescent="0.3">
      <c r="A9" s="1"/>
      <c r="B9" s="5"/>
      <c r="C9" s="4" t="s">
        <v>134</v>
      </c>
      <c r="D9" s="8">
        <f>'Settings and results'!D16</f>
        <v>0</v>
      </c>
      <c r="E9" s="19" t="s">
        <v>41</v>
      </c>
      <c r="F9" s="19" t="s">
        <v>41</v>
      </c>
      <c r="G9" s="19" t="s">
        <v>41</v>
      </c>
      <c r="H9" s="1"/>
      <c r="I9" s="1"/>
      <c r="J9" s="1"/>
      <c r="K9" s="1"/>
      <c r="L9" s="1"/>
    </row>
    <row r="10" spans="1:12" x14ac:dyDescent="0.3">
      <c r="A10" s="1"/>
      <c r="B10" s="49" t="s">
        <v>94</v>
      </c>
      <c r="C10" s="49"/>
      <c r="D10" s="49"/>
      <c r="E10" s="49"/>
      <c r="F10" s="49"/>
      <c r="G10" s="49"/>
      <c r="H10" s="1"/>
      <c r="I10" s="1"/>
      <c r="J10" s="1"/>
      <c r="K10" s="1"/>
      <c r="L10" s="1"/>
    </row>
    <row r="11" spans="1:12" x14ac:dyDescent="0.3">
      <c r="A11" s="1"/>
      <c r="B11" s="5" t="s">
        <v>16</v>
      </c>
      <c r="C11" s="4" t="s">
        <v>114</v>
      </c>
      <c r="D11" s="8">
        <f>'Settings and results'!D18</f>
        <v>0</v>
      </c>
      <c r="E11" s="9">
        <v>2</v>
      </c>
      <c r="F11" s="9" t="str">
        <f t="shared" ref="F11:F16" si="0">IF(F$1="F","",E11*(1-Partner_discount_on_GLP))</f>
        <v/>
      </c>
      <c r="G11" s="9" t="str">
        <f t="shared" ref="G11:G16" si="1">IF(F$1="F","",F11*D11)</f>
        <v/>
      </c>
      <c r="H11" s="1"/>
      <c r="I11" s="1"/>
      <c r="J11" s="1"/>
      <c r="K11" s="1"/>
      <c r="L11" s="1"/>
    </row>
    <row r="12" spans="1:12" x14ac:dyDescent="0.3">
      <c r="A12" s="1"/>
      <c r="B12" s="5" t="s">
        <v>4</v>
      </c>
      <c r="C12" s="4" t="s">
        <v>135</v>
      </c>
      <c r="D12" s="8">
        <f>'Settings and results'!D19</f>
        <v>0</v>
      </c>
      <c r="E12" s="9">
        <v>1.78</v>
      </c>
      <c r="F12" s="9" t="str">
        <f t="shared" si="0"/>
        <v/>
      </c>
      <c r="G12" s="9" t="str">
        <f t="shared" si="1"/>
        <v/>
      </c>
      <c r="H12" s="1"/>
      <c r="I12" s="1"/>
      <c r="J12" s="1"/>
      <c r="K12" s="1"/>
      <c r="L12" s="1"/>
    </row>
    <row r="13" spans="1:12" x14ac:dyDescent="0.3">
      <c r="A13" s="1"/>
      <c r="B13" s="5" t="s">
        <v>5</v>
      </c>
      <c r="C13" s="4" t="s">
        <v>136</v>
      </c>
      <c r="D13" s="8">
        <f>'Settings and results'!D20</f>
        <v>0</v>
      </c>
      <c r="E13" s="9">
        <v>1.78</v>
      </c>
      <c r="F13" s="9" t="str">
        <f t="shared" si="0"/>
        <v/>
      </c>
      <c r="G13" s="9" t="str">
        <f t="shared" si="1"/>
        <v/>
      </c>
      <c r="H13" s="1"/>
      <c r="I13" s="1"/>
      <c r="J13" s="1"/>
      <c r="K13" s="1"/>
      <c r="L13" s="1"/>
    </row>
    <row r="14" spans="1:12" x14ac:dyDescent="0.3">
      <c r="A14" s="1"/>
      <c r="B14" s="5" t="s">
        <v>6</v>
      </c>
      <c r="C14" s="4" t="s">
        <v>137</v>
      </c>
      <c r="D14" s="8">
        <f>'Settings and results'!D21</f>
        <v>0</v>
      </c>
      <c r="E14" s="9">
        <v>1.78</v>
      </c>
      <c r="F14" s="9" t="str">
        <f t="shared" si="0"/>
        <v/>
      </c>
      <c r="G14" s="9" t="str">
        <f t="shared" si="1"/>
        <v/>
      </c>
      <c r="H14" s="1"/>
      <c r="I14" s="1"/>
      <c r="J14" s="1"/>
      <c r="K14" s="1"/>
      <c r="L14" s="1"/>
    </row>
    <row r="15" spans="1:12" x14ac:dyDescent="0.3">
      <c r="A15" s="1"/>
      <c r="B15" s="5" t="s">
        <v>7</v>
      </c>
      <c r="C15" s="4" t="s">
        <v>138</v>
      </c>
      <c r="D15" s="8">
        <f>'Settings and results'!D22</f>
        <v>0</v>
      </c>
      <c r="E15" s="9">
        <v>1.33</v>
      </c>
      <c r="F15" s="9" t="str">
        <f t="shared" si="0"/>
        <v/>
      </c>
      <c r="G15" s="9" t="str">
        <f t="shared" si="1"/>
        <v/>
      </c>
      <c r="H15" s="1"/>
      <c r="I15" s="1"/>
      <c r="J15" s="1"/>
      <c r="K15" s="1"/>
      <c r="L15" s="1"/>
    </row>
    <row r="16" spans="1:12" x14ac:dyDescent="0.3">
      <c r="A16" s="1"/>
      <c r="B16" s="5" t="s">
        <v>8</v>
      </c>
      <c r="C16" s="4" t="s">
        <v>139</v>
      </c>
      <c r="D16" s="8">
        <f>'Settings and results'!D23</f>
        <v>0</v>
      </c>
      <c r="E16" s="9">
        <v>16.100000000000001</v>
      </c>
      <c r="F16" s="9" t="str">
        <f t="shared" si="0"/>
        <v/>
      </c>
      <c r="G16" s="9" t="str">
        <f t="shared" si="1"/>
        <v/>
      </c>
      <c r="H16" s="1"/>
      <c r="I16" s="1"/>
      <c r="J16" s="1"/>
      <c r="K16" s="1"/>
      <c r="L16" s="1"/>
    </row>
    <row r="17" spans="1:12" x14ac:dyDescent="0.3">
      <c r="A17" s="1"/>
      <c r="B17" s="49" t="s">
        <v>95</v>
      </c>
      <c r="C17" s="49"/>
      <c r="D17" s="49"/>
      <c r="E17" s="49"/>
      <c r="F17" s="49"/>
      <c r="G17" s="49"/>
      <c r="H17" s="1"/>
      <c r="I17" s="1"/>
      <c r="J17" s="1"/>
      <c r="K17" s="1"/>
      <c r="L17" s="1"/>
    </row>
    <row r="18" spans="1:12" x14ac:dyDescent="0.3">
      <c r="A18" s="1"/>
      <c r="B18" s="5" t="s">
        <v>9</v>
      </c>
      <c r="C18" s="4" t="s">
        <v>140</v>
      </c>
      <c r="D18" s="8">
        <f>'Settings and results'!D25</f>
        <v>0</v>
      </c>
      <c r="E18" s="9">
        <v>26.64</v>
      </c>
      <c r="F18" s="9" t="str">
        <f>IF(F$1="F","",E18*(1-Partner_discount_on_GLP))</f>
        <v/>
      </c>
      <c r="G18" s="9" t="str">
        <f>IF(F$1="F","",F18*D18)</f>
        <v/>
      </c>
      <c r="H18" s="1"/>
      <c r="I18" s="1"/>
      <c r="J18" s="1"/>
      <c r="K18" s="1"/>
      <c r="L18" s="1"/>
    </row>
    <row r="19" spans="1:12" x14ac:dyDescent="0.3">
      <c r="A19" s="1"/>
      <c r="B19" s="5"/>
      <c r="C19" s="4" t="s">
        <v>141</v>
      </c>
      <c r="D19" s="8">
        <f>'Settings and results'!D26</f>
        <v>0</v>
      </c>
      <c r="E19" s="19" t="s">
        <v>41</v>
      </c>
      <c r="F19" s="19" t="s">
        <v>41</v>
      </c>
      <c r="G19" s="19" t="s">
        <v>41</v>
      </c>
      <c r="H19" s="1"/>
      <c r="I19" s="1"/>
      <c r="J19" s="1"/>
      <c r="K19" s="1"/>
      <c r="L19" s="1"/>
    </row>
    <row r="20" spans="1:12" x14ac:dyDescent="0.3">
      <c r="A20" s="1"/>
      <c r="B20" s="5"/>
      <c r="C20" s="4" t="s">
        <v>142</v>
      </c>
      <c r="D20" s="8">
        <f>'Settings and results'!D27</f>
        <v>0</v>
      </c>
      <c r="E20" s="19" t="s">
        <v>41</v>
      </c>
      <c r="F20" s="19" t="s">
        <v>41</v>
      </c>
      <c r="G20" s="19" t="s">
        <v>41</v>
      </c>
      <c r="H20" s="1"/>
      <c r="I20" s="1"/>
      <c r="J20" s="1"/>
      <c r="K20" s="1"/>
      <c r="L20" s="1"/>
    </row>
    <row r="21" spans="1:12" x14ac:dyDescent="0.3">
      <c r="A21" s="1"/>
      <c r="B21" s="6"/>
      <c r="C21" s="4" t="s">
        <v>143</v>
      </c>
      <c r="D21" s="8">
        <f>'Settings and results'!D28</f>
        <v>0</v>
      </c>
      <c r="E21" s="19" t="s">
        <v>41</v>
      </c>
      <c r="F21" s="19" t="s">
        <v>41</v>
      </c>
      <c r="G21" s="19" t="s">
        <v>41</v>
      </c>
      <c r="H21" s="1"/>
      <c r="I21" s="1"/>
      <c r="J21" s="1"/>
      <c r="K21" s="1"/>
      <c r="L21" s="1"/>
    </row>
    <row r="22" spans="1:12" x14ac:dyDescent="0.3">
      <c r="A22" s="1"/>
      <c r="B22" s="49" t="s">
        <v>96</v>
      </c>
      <c r="C22" s="49"/>
      <c r="D22" s="49"/>
      <c r="E22" s="49"/>
      <c r="F22" s="49"/>
      <c r="G22" s="49"/>
      <c r="H22" s="1"/>
      <c r="I22" s="1"/>
      <c r="J22" s="1"/>
      <c r="K22" s="1"/>
      <c r="L22" s="1"/>
    </row>
    <row r="23" spans="1:12" x14ac:dyDescent="0.3">
      <c r="A23" s="1"/>
      <c r="B23" s="5" t="s">
        <v>10</v>
      </c>
      <c r="C23" s="4" t="s">
        <v>144</v>
      </c>
      <c r="D23" s="8">
        <f>'Settings and results'!D30</f>
        <v>0</v>
      </c>
      <c r="E23" s="9">
        <v>19.98</v>
      </c>
      <c r="F23" s="9" t="str">
        <f>IF(F$1="F","",E23*(1-Partner_discount_on_GLP))</f>
        <v/>
      </c>
      <c r="G23" s="9" t="str">
        <f>IF(F$1="F","",F23*D23)</f>
        <v/>
      </c>
      <c r="H23" s="1"/>
      <c r="I23" s="1"/>
      <c r="J23" s="1"/>
      <c r="K23" s="1"/>
      <c r="L23" s="1"/>
    </row>
    <row r="24" spans="1:12" x14ac:dyDescent="0.3">
      <c r="A24" s="1"/>
      <c r="B24" s="5" t="s">
        <v>11</v>
      </c>
      <c r="C24" s="4" t="s">
        <v>145</v>
      </c>
      <c r="D24" s="8">
        <f>'Settings and results'!D31</f>
        <v>0</v>
      </c>
      <c r="E24" s="9">
        <v>54.39</v>
      </c>
      <c r="F24" s="9" t="str">
        <f>IF(F$1="F","",E24*(1-Partner_discount_on_GLP))</f>
        <v/>
      </c>
      <c r="G24" s="9" t="str">
        <f>IF(F$1="F","",F24*D24)</f>
        <v/>
      </c>
      <c r="H24" s="1"/>
      <c r="I24" s="1"/>
      <c r="J24" s="1"/>
      <c r="K24" s="1"/>
      <c r="L24" s="1"/>
    </row>
    <row r="25" spans="1:12" x14ac:dyDescent="0.3">
      <c r="A25" s="1"/>
      <c r="B25" s="5" t="s">
        <v>12</v>
      </c>
      <c r="C25" s="4" t="s">
        <v>146</v>
      </c>
      <c r="D25" s="8">
        <f>'Settings and results'!D32</f>
        <v>0</v>
      </c>
      <c r="E25" s="9">
        <v>72.150000000000006</v>
      </c>
      <c r="F25" s="9" t="str">
        <f>IF(F$1="F","",E25*(1-Partner_discount_on_GLP))</f>
        <v/>
      </c>
      <c r="G25" s="9" t="str">
        <f>IF(F$1="F","",F25*D25)</f>
        <v/>
      </c>
      <c r="H25" s="1"/>
      <c r="I25" s="1"/>
      <c r="J25" s="1"/>
      <c r="K25" s="1"/>
      <c r="L25" s="1"/>
    </row>
    <row r="26" spans="1:12" x14ac:dyDescent="0.3">
      <c r="A26" s="1"/>
      <c r="B26" s="5" t="s">
        <v>13</v>
      </c>
      <c r="C26" s="4" t="s">
        <v>147</v>
      </c>
      <c r="D26" s="8">
        <f>'Settings and results'!D33</f>
        <v>0</v>
      </c>
      <c r="E26" s="9">
        <v>72.150000000000006</v>
      </c>
      <c r="F26" s="9" t="str">
        <f>IF(F$1="F","",E26*(1-Partner_discount_on_GLP))</f>
        <v/>
      </c>
      <c r="G26" s="9" t="str">
        <f>IF(F$1="F","",F26*D26)</f>
        <v/>
      </c>
      <c r="H26" s="1"/>
      <c r="I26" s="1"/>
      <c r="J26" s="1"/>
      <c r="K26" s="1"/>
      <c r="L26" s="1"/>
    </row>
    <row r="27" spans="1:12" x14ac:dyDescent="0.3">
      <c r="A27" s="1"/>
      <c r="B27" s="49" t="s">
        <v>115</v>
      </c>
      <c r="C27" s="49"/>
      <c r="D27" s="49"/>
      <c r="E27" s="49"/>
      <c r="F27" s="49"/>
      <c r="G27" s="49"/>
      <c r="H27" s="1"/>
      <c r="I27" s="1"/>
      <c r="J27" s="1"/>
      <c r="K27" s="1"/>
      <c r="L27" s="1"/>
    </row>
    <row r="28" spans="1:12" x14ac:dyDescent="0.3">
      <c r="A28" s="1"/>
      <c r="B28" s="5" t="s">
        <v>14</v>
      </c>
      <c r="C28" s="4" t="s">
        <v>148</v>
      </c>
      <c r="D28" s="8">
        <f>IF('Settings and results'!D8="X3, X5, X8, S",1,0)</f>
        <v>0</v>
      </c>
      <c r="E28" s="19" t="s">
        <v>41</v>
      </c>
      <c r="F28" s="19" t="s">
        <v>41</v>
      </c>
      <c r="G28" s="19" t="s">
        <v>41</v>
      </c>
      <c r="H28" s="1"/>
      <c r="I28" s="1"/>
      <c r="J28" s="1"/>
      <c r="K28" s="1"/>
      <c r="L28" s="1"/>
    </row>
    <row r="29" spans="1:12" x14ac:dyDescent="0.3">
      <c r="A29" s="1"/>
      <c r="B29" s="5" t="s">
        <v>15</v>
      </c>
      <c r="C29" s="4" t="s">
        <v>149</v>
      </c>
      <c r="D29" s="8">
        <f>IF('Settings and results'!D8="X1",1,0)</f>
        <v>0</v>
      </c>
      <c r="E29" s="19" t="s">
        <v>41</v>
      </c>
      <c r="F29" s="19" t="s">
        <v>41</v>
      </c>
      <c r="G29" s="19" t="s">
        <v>41</v>
      </c>
      <c r="H29" s="1"/>
      <c r="I29" s="1"/>
      <c r="J29" s="1"/>
      <c r="K29" s="1"/>
      <c r="L29" s="1"/>
    </row>
    <row r="30" spans="1:12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">
      <c r="A31" s="1"/>
      <c r="B31" s="1"/>
      <c r="C31" s="1"/>
      <c r="D31" s="1"/>
      <c r="E31" s="1"/>
      <c r="F31" s="62" t="s">
        <v>116</v>
      </c>
      <c r="G31" s="63">
        <f>SUM(G5:G26)</f>
        <v>0</v>
      </c>
      <c r="H31" s="1" t="s">
        <v>100</v>
      </c>
      <c r="I31" s="1"/>
      <c r="J31" s="1"/>
      <c r="K31" s="1"/>
      <c r="L31" s="1"/>
    </row>
    <row r="32" spans="1:12" ht="9" customHeight="1" x14ac:dyDescent="0.3">
      <c r="A32" s="1"/>
      <c r="B32" s="1"/>
      <c r="C32" s="1"/>
      <c r="D32" s="1"/>
      <c r="E32" s="1"/>
      <c r="F32" s="62"/>
      <c r="G32" s="63"/>
      <c r="H32" s="1"/>
      <c r="I32" s="1"/>
      <c r="J32" s="1"/>
      <c r="K32" s="1"/>
      <c r="L32" s="1"/>
    </row>
    <row r="33" spans="1:12" x14ac:dyDescent="0.3">
      <c r="A33" s="1"/>
      <c r="B33" s="64" t="s">
        <v>118</v>
      </c>
      <c r="C33" s="64"/>
      <c r="D33" s="1"/>
      <c r="E33" s="1"/>
      <c r="F33" s="62" t="s">
        <v>117</v>
      </c>
      <c r="G33" s="63">
        <f>G31*12</f>
        <v>0</v>
      </c>
      <c r="H33" s="1" t="s">
        <v>100</v>
      </c>
      <c r="I33" s="1"/>
      <c r="J33" s="1"/>
      <c r="K33" s="1"/>
      <c r="L33" s="1"/>
    </row>
    <row r="34" spans="1:12" ht="9" customHeight="1" x14ac:dyDescent="0.3">
      <c r="A34" s="1"/>
      <c r="B34" s="1"/>
      <c r="C34" s="1"/>
      <c r="D34" s="1"/>
      <c r="E34" s="1"/>
      <c r="F34" s="62"/>
      <c r="G34" s="63"/>
      <c r="H34" s="1"/>
      <c r="I34" s="1"/>
      <c r="J34" s="1"/>
      <c r="K34" s="1"/>
      <c r="L34" s="1"/>
    </row>
    <row r="35" spans="1:12" x14ac:dyDescent="0.3">
      <c r="A35" s="1"/>
      <c r="B35" s="1"/>
      <c r="C35" s="1"/>
      <c r="D35" s="1"/>
      <c r="E35" s="1"/>
      <c r="F35" s="62" t="str">
        <f>"Gesamtpreis über die Laufzeit von " &amp; 'Settings and results'!D10 &amp; " Jahr/e :"</f>
        <v>Gesamtpreis über die Laufzeit von  Jahr/e :</v>
      </c>
      <c r="G35" s="63">
        <f>G33*'Settings and results'!D10</f>
        <v>0</v>
      </c>
      <c r="H35" s="1" t="s">
        <v>100</v>
      </c>
      <c r="I35" s="1"/>
      <c r="J35" s="1"/>
      <c r="K35" s="1"/>
      <c r="L35" s="1"/>
    </row>
    <row r="36" spans="1:12" ht="12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79"/>
      <c r="L36" s="79"/>
    </row>
  </sheetData>
  <sheetProtection algorithmName="SHA-512" hashValue="MW/5lPwNGrnmjhrOWR394yiWs32pEGbaDXLKQRhbHIHb1EAdMIDkwAZxlFa+xTZ9bP8q2gt81hoEuf8Ef88fBA==" saltValue="K5EV6QGbKlkt8w7WWVO9Gw==" spinCount="100000" sheet="1" objects="1" scenarios="1" selectLockedCells="1" selectUnlockedCells="1"/>
  <mergeCells count="1">
    <mergeCell ref="K36:L36"/>
  </mergeCells>
  <pageMargins left="0.25" right="0.25" top="0.75" bottom="0.75" header="0.3" footer="0.3"/>
  <pageSetup paperSize="9" scale="72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8F6DC-6642-4299-AFB6-9DA03C15A637}">
  <sheetPr>
    <tabColor rgb="FFC2A3FF"/>
    <pageSetUpPr fitToPage="1"/>
  </sheetPr>
  <dimension ref="A1:J36"/>
  <sheetViews>
    <sheetView tabSelected="1" zoomScale="80" zoomScaleNormal="80" workbookViewId="0">
      <selection activeCell="B1" sqref="B1"/>
    </sheetView>
  </sheetViews>
  <sheetFormatPr baseColWidth="10" defaultColWidth="0" defaultRowHeight="15.6" zeroHeight="1" x14ac:dyDescent="0.3"/>
  <cols>
    <col min="1" max="1" width="3.09765625" style="12" customWidth="1"/>
    <col min="2" max="2" width="17.5" style="12" customWidth="1"/>
    <col min="3" max="3" width="83" style="12" customWidth="1"/>
    <col min="4" max="4" width="11" style="12" customWidth="1"/>
    <col min="5" max="5" width="13.5" style="12" customWidth="1"/>
    <col min="6" max="7" width="15.69921875" style="12" customWidth="1"/>
    <col min="8" max="8" width="15.19921875" style="12" customWidth="1"/>
    <col min="9" max="9" width="17.3984375" style="12" customWidth="1"/>
    <col min="10" max="10" width="4.09765625" style="12" customWidth="1"/>
    <col min="11" max="16384" width="11" style="12" hidden="1"/>
  </cols>
  <sheetData>
    <row r="1" spans="1:10" ht="36.6" x14ac:dyDescent="0.3">
      <c r="B1" s="65" t="s">
        <v>85</v>
      </c>
      <c r="C1" s="55"/>
      <c r="D1" s="55"/>
      <c r="E1" s="55"/>
      <c r="F1" s="66" t="str">
        <f>IF('Settings and results'!D5="","F","")</f>
        <v>F</v>
      </c>
      <c r="G1" s="55"/>
      <c r="H1" s="55"/>
      <c r="I1" s="67"/>
      <c r="J1" s="55"/>
    </row>
    <row r="2" spans="1:10" ht="15.75" customHeight="1" x14ac:dyDescent="0.3">
      <c r="A2" s="68"/>
      <c r="B2" s="58" t="str">
        <f>'Settings and results'!B2</f>
        <v>Version GL 1.00</v>
      </c>
      <c r="C2" s="55"/>
      <c r="E2" s="1" t="s">
        <v>111</v>
      </c>
      <c r="F2" s="1" t="s">
        <v>111</v>
      </c>
      <c r="G2" s="1" t="s">
        <v>111</v>
      </c>
      <c r="H2" s="75" t="s">
        <v>112</v>
      </c>
      <c r="I2" s="67"/>
      <c r="J2" s="68"/>
    </row>
    <row r="3" spans="1:10" x14ac:dyDescent="0.3">
      <c r="A3" s="68"/>
      <c r="B3" s="68"/>
      <c r="C3" s="68"/>
      <c r="D3" s="69" t="s">
        <v>89</v>
      </c>
      <c r="E3" s="68" t="s">
        <v>39</v>
      </c>
      <c r="F3" s="1" t="s">
        <v>113</v>
      </c>
      <c r="G3" s="68" t="s">
        <v>119</v>
      </c>
      <c r="H3" s="75" t="s">
        <v>119</v>
      </c>
      <c r="I3" s="68"/>
      <c r="J3" s="68"/>
    </row>
    <row r="4" spans="1:10" x14ac:dyDescent="0.3">
      <c r="A4" s="68"/>
      <c r="B4" s="54" t="s">
        <v>0</v>
      </c>
      <c r="C4" s="54"/>
      <c r="D4" s="54"/>
      <c r="E4" s="54"/>
      <c r="F4" s="54"/>
      <c r="G4" s="54"/>
      <c r="H4" s="54"/>
      <c r="I4" s="68"/>
      <c r="J4" s="68"/>
    </row>
    <row r="5" spans="1:10" x14ac:dyDescent="0.3">
      <c r="A5" s="68"/>
      <c r="B5" s="10" t="s">
        <v>42</v>
      </c>
      <c r="C5" s="10" t="s">
        <v>124</v>
      </c>
      <c r="D5" s="13">
        <f>IF('Settings and results'!D10&lt;5,'Settings and results'!D13+'Settings and results'!D14,0)</f>
        <v>0</v>
      </c>
      <c r="E5" s="11">
        <v>62.9</v>
      </c>
      <c r="F5" s="14" t="str">
        <f t="shared" ref="F5:F11" si="0">IF(F$1="F","",E5*(1-Partner_discount_on_GLP))</f>
        <v/>
      </c>
      <c r="G5" s="14" t="str">
        <f>IF(F$1="F","",F5*(1-Project_Dsicount))</f>
        <v/>
      </c>
      <c r="H5" s="18" t="str">
        <f>IF(F$1="F","",G5*D5)</f>
        <v/>
      </c>
      <c r="I5" s="68"/>
      <c r="J5" s="68"/>
    </row>
    <row r="6" spans="1:10" x14ac:dyDescent="0.3">
      <c r="A6" s="68"/>
      <c r="B6" s="10" t="s">
        <v>76</v>
      </c>
      <c r="C6" s="10" t="s">
        <v>125</v>
      </c>
      <c r="D6" s="13">
        <f>IF('Settings and results'!D10&gt;4,'Settings and results'!D13+'Settings and results'!D14,0)</f>
        <v>0</v>
      </c>
      <c r="E6" s="11">
        <v>86.9</v>
      </c>
      <c r="F6" s="14" t="str">
        <f t="shared" si="0"/>
        <v/>
      </c>
      <c r="G6" s="14" t="str">
        <f>IF(F$1="F","",F6*(1-Project_Dsicount))</f>
        <v/>
      </c>
      <c r="H6" s="18" t="str">
        <f>IF(F$1="F","",G6*D6)</f>
        <v/>
      </c>
      <c r="I6" s="68"/>
      <c r="J6" s="68"/>
    </row>
    <row r="7" spans="1:10" x14ac:dyDescent="0.3">
      <c r="A7" s="68"/>
      <c r="B7" s="10" t="s">
        <v>43</v>
      </c>
      <c r="C7" s="10" t="s">
        <v>44</v>
      </c>
      <c r="D7" s="13">
        <f>'Settings and results'!D13+'Settings and results'!D14</f>
        <v>0</v>
      </c>
      <c r="E7" s="11">
        <v>12.5</v>
      </c>
      <c r="F7" s="14" t="str">
        <f t="shared" si="0"/>
        <v/>
      </c>
      <c r="G7" s="14" t="str">
        <f>IF(F$1="F","",F7*(1-Project_Dsicount))</f>
        <v/>
      </c>
      <c r="H7" s="18" t="str">
        <f>IF(F$1="F","",G7*D7)</f>
        <v/>
      </c>
      <c r="I7" s="68"/>
      <c r="J7" s="68"/>
    </row>
    <row r="8" spans="1:10" x14ac:dyDescent="0.3">
      <c r="A8" s="68"/>
      <c r="B8" s="10" t="s">
        <v>45</v>
      </c>
      <c r="C8" s="10" t="s">
        <v>46</v>
      </c>
      <c r="D8" s="13">
        <f>'Settings and results'!D14</f>
        <v>0</v>
      </c>
      <c r="E8" s="11">
        <v>106.9</v>
      </c>
      <c r="F8" s="14" t="str">
        <f t="shared" si="0"/>
        <v/>
      </c>
      <c r="G8" s="14" t="str">
        <f>IF(F$1="F","",F8*(1-Project_Dsicount))</f>
        <v/>
      </c>
      <c r="H8" s="18" t="str">
        <f>IF(F$1="F","",G8*D8)</f>
        <v/>
      </c>
      <c r="I8" s="68"/>
      <c r="J8" s="68"/>
    </row>
    <row r="9" spans="1:10" x14ac:dyDescent="0.3">
      <c r="A9" s="68"/>
      <c r="B9" s="10" t="s">
        <v>77</v>
      </c>
      <c r="C9" s="10" t="s">
        <v>122</v>
      </c>
      <c r="D9" s="13">
        <f>SUM(D5:D6)*(IF(OR('Settings and results'!D10=1,'Settings and results'!D10=2,'Settings and results'!D10=3,'Settings and results'!D10=5),0,IF('Settings and results'!D10=4,1,IF('Settings and results'!D10=6,1,0))))</f>
        <v>0</v>
      </c>
      <c r="E9" s="11">
        <v>12.75</v>
      </c>
      <c r="F9" s="14" t="str">
        <f t="shared" si="0"/>
        <v/>
      </c>
      <c r="G9" s="20" t="s">
        <v>41</v>
      </c>
      <c r="H9" s="18" t="str">
        <f>IF(F$1="F","",F9*D9)</f>
        <v/>
      </c>
      <c r="I9" s="68"/>
      <c r="J9" s="68"/>
    </row>
    <row r="10" spans="1:10" x14ac:dyDescent="0.3">
      <c r="A10" s="68"/>
      <c r="B10" s="10" t="s">
        <v>79</v>
      </c>
      <c r="C10" s="10" t="s">
        <v>121</v>
      </c>
      <c r="D10" s="13">
        <f>SUM(D5:D6)*(IF('Settings and results'!D10=7,1,IF('Settings and results'!D10=9,2,IF('Settings and results'!D10=10,1,0))))</f>
        <v>0</v>
      </c>
      <c r="E10" s="11">
        <v>24</v>
      </c>
      <c r="F10" s="14" t="str">
        <f t="shared" si="0"/>
        <v/>
      </c>
      <c r="G10" s="20" t="s">
        <v>41</v>
      </c>
      <c r="H10" s="18" t="str">
        <f>IF(F$1="F","",F10*D10)</f>
        <v/>
      </c>
      <c r="I10" s="68"/>
      <c r="J10" s="68"/>
    </row>
    <row r="11" spans="1:10" x14ac:dyDescent="0.3">
      <c r="A11" s="68"/>
      <c r="B11" s="10" t="s">
        <v>80</v>
      </c>
      <c r="C11" s="10" t="s">
        <v>123</v>
      </c>
      <c r="D11" s="13">
        <f>SUM(D5:D6)*IF(OR('Settings and results'!D10=8,'Settings and results'!D10=10),1,0)</f>
        <v>0</v>
      </c>
      <c r="E11" s="11">
        <v>36</v>
      </c>
      <c r="F11" s="14" t="str">
        <f t="shared" si="0"/>
        <v/>
      </c>
      <c r="G11" s="20" t="s">
        <v>41</v>
      </c>
      <c r="H11" s="18" t="str">
        <f>IF(F$1="F","",F11*D11)</f>
        <v/>
      </c>
      <c r="I11" s="68"/>
      <c r="J11" s="68"/>
    </row>
    <row r="12" spans="1:10" x14ac:dyDescent="0.3">
      <c r="A12" s="68"/>
      <c r="B12" s="54" t="s">
        <v>3</v>
      </c>
      <c r="C12" s="54"/>
      <c r="D12" s="54"/>
      <c r="E12" s="54"/>
      <c r="F12" s="54"/>
      <c r="G12" s="54"/>
      <c r="H12" s="54"/>
      <c r="I12" s="68"/>
      <c r="J12" s="68"/>
    </row>
    <row r="13" spans="1:10" x14ac:dyDescent="0.3">
      <c r="A13" s="68"/>
      <c r="B13" s="10" t="s">
        <v>47</v>
      </c>
      <c r="C13" s="10" t="s">
        <v>48</v>
      </c>
      <c r="D13" s="13">
        <f>IF('Settings and results'!D16&lt;2,0,'Settings and results'!D16-IF(D32=1,2,0))</f>
        <v>0</v>
      </c>
      <c r="E13" s="11">
        <v>43.4</v>
      </c>
      <c r="F13" s="14" t="str">
        <f>IF(F$1="F","",E13*(1-Partner_discount_on_GLP))</f>
        <v/>
      </c>
      <c r="G13" s="14" t="str">
        <f>IF(F$1="F","",F13*(1-Project_Dsicount))</f>
        <v/>
      </c>
      <c r="H13" s="18" t="str">
        <f>IF(F$1="F","",G13*D13)</f>
        <v/>
      </c>
      <c r="I13" s="68"/>
      <c r="J13" s="68"/>
    </row>
    <row r="14" spans="1:10" x14ac:dyDescent="0.3">
      <c r="A14" s="68"/>
      <c r="B14" s="54" t="s">
        <v>94</v>
      </c>
      <c r="C14" s="54"/>
      <c r="D14" s="54"/>
      <c r="E14" s="54"/>
      <c r="F14" s="54"/>
      <c r="G14" s="54"/>
      <c r="H14" s="54"/>
      <c r="I14" s="68"/>
      <c r="J14" s="68"/>
    </row>
    <row r="15" spans="1:10" ht="48.75" customHeight="1" x14ac:dyDescent="0.3">
      <c r="A15" s="68"/>
      <c r="B15" s="5" t="s">
        <v>16</v>
      </c>
      <c r="C15" s="4" t="s">
        <v>120</v>
      </c>
      <c r="D15" s="13">
        <f>'Settings and results'!D18</f>
        <v>0</v>
      </c>
      <c r="E15" s="11">
        <f>2*12*'Settings and results'!D10</f>
        <v>0</v>
      </c>
      <c r="F15" s="14" t="str">
        <f t="shared" ref="F15:F20" si="1">IF(F$1="F","",E15*(1-Partner_discount_on_GLP))</f>
        <v/>
      </c>
      <c r="G15" s="20" t="s">
        <v>41</v>
      </c>
      <c r="H15" s="18" t="str">
        <f>IF(F$1="F","",F15*D15)</f>
        <v/>
      </c>
      <c r="I15" s="70"/>
      <c r="J15" s="68"/>
    </row>
    <row r="16" spans="1:10" x14ac:dyDescent="0.3">
      <c r="A16" s="68"/>
      <c r="B16" s="10" t="s">
        <v>49</v>
      </c>
      <c r="C16" s="10" t="s">
        <v>50</v>
      </c>
      <c r="D16" s="13">
        <f>'Settings and results'!D19</f>
        <v>0</v>
      </c>
      <c r="E16" s="11">
        <v>62.9</v>
      </c>
      <c r="F16" s="14" t="str">
        <f t="shared" si="1"/>
        <v/>
      </c>
      <c r="G16" s="14" t="str">
        <f>IF(F$1="F","",F16*(1-Project_Dsicount))</f>
        <v/>
      </c>
      <c r="H16" s="18" t="str">
        <f>IF(F$1="F","",G16*D16)</f>
        <v/>
      </c>
      <c r="I16" s="68"/>
      <c r="J16" s="68"/>
    </row>
    <row r="17" spans="1:10" x14ac:dyDescent="0.3">
      <c r="A17" s="68"/>
      <c r="B17" s="10" t="s">
        <v>51</v>
      </c>
      <c r="C17" s="10" t="s">
        <v>52</v>
      </c>
      <c r="D17" s="13">
        <f>'Settings and results'!D20</f>
        <v>0</v>
      </c>
      <c r="E17" s="11">
        <v>62.9</v>
      </c>
      <c r="F17" s="14" t="str">
        <f t="shared" si="1"/>
        <v/>
      </c>
      <c r="G17" s="14" t="str">
        <f>IF(F$1="F","",F17*(1-Project_Dsicount))</f>
        <v/>
      </c>
      <c r="H17" s="18" t="str">
        <f>IF(F$1="F","",G17*D17)</f>
        <v/>
      </c>
      <c r="I17" s="68"/>
      <c r="J17" s="68"/>
    </row>
    <row r="18" spans="1:10" x14ac:dyDescent="0.3">
      <c r="A18" s="68"/>
      <c r="B18" s="10" t="s">
        <v>53</v>
      </c>
      <c r="C18" s="10" t="s">
        <v>54</v>
      </c>
      <c r="D18" s="13">
        <f>'Settings and results'!D21</f>
        <v>0</v>
      </c>
      <c r="E18" s="11">
        <v>62.9</v>
      </c>
      <c r="F18" s="14" t="str">
        <f t="shared" si="1"/>
        <v/>
      </c>
      <c r="G18" s="14" t="str">
        <f>IF(F$1="F","",F18*(1-Project_Dsicount))</f>
        <v/>
      </c>
      <c r="H18" s="18" t="str">
        <f>IF(F$1="F","",G18*D18)</f>
        <v/>
      </c>
      <c r="I18" s="68"/>
      <c r="J18" s="68"/>
    </row>
    <row r="19" spans="1:10" x14ac:dyDescent="0.3">
      <c r="A19" s="68"/>
      <c r="B19" s="10" t="s">
        <v>55</v>
      </c>
      <c r="C19" s="10" t="s">
        <v>56</v>
      </c>
      <c r="D19" s="13">
        <f>'Settings and results'!D22</f>
        <v>0</v>
      </c>
      <c r="E19" s="11">
        <v>44.6</v>
      </c>
      <c r="F19" s="14" t="str">
        <f t="shared" si="1"/>
        <v/>
      </c>
      <c r="G19" s="14" t="str">
        <f>IF(F$1="F","",F19*(1-Project_Dsicount))</f>
        <v/>
      </c>
      <c r="H19" s="18" t="str">
        <f>IF(F$1="F","",G19*D19)</f>
        <v/>
      </c>
      <c r="I19" s="68"/>
      <c r="J19" s="68"/>
    </row>
    <row r="20" spans="1:10" x14ac:dyDescent="0.3">
      <c r="A20" s="68"/>
      <c r="B20" s="10" t="s">
        <v>57</v>
      </c>
      <c r="C20" s="10" t="s">
        <v>58</v>
      </c>
      <c r="D20" s="13">
        <f>'Settings and results'!D23</f>
        <v>0</v>
      </c>
      <c r="E20" s="11">
        <v>566</v>
      </c>
      <c r="F20" s="14" t="str">
        <f t="shared" si="1"/>
        <v/>
      </c>
      <c r="G20" s="14" t="str">
        <f>IF(F$1="F","",F20*(1-Project_Dsicount))</f>
        <v/>
      </c>
      <c r="H20" s="18" t="str">
        <f>IF(F$1="F","",G20*D20)</f>
        <v/>
      </c>
      <c r="I20" s="68"/>
      <c r="J20" s="68"/>
    </row>
    <row r="21" spans="1:10" x14ac:dyDescent="0.3">
      <c r="A21" s="68"/>
      <c r="B21" s="54" t="s">
        <v>95</v>
      </c>
      <c r="C21" s="54"/>
      <c r="D21" s="54"/>
      <c r="E21" s="54"/>
      <c r="F21" s="54"/>
      <c r="G21" s="54"/>
      <c r="H21" s="54"/>
      <c r="I21" s="68"/>
      <c r="J21" s="68"/>
    </row>
    <row r="22" spans="1:10" x14ac:dyDescent="0.3">
      <c r="A22" s="68"/>
      <c r="B22" s="10" t="s">
        <v>59</v>
      </c>
      <c r="C22" s="10" t="s">
        <v>60</v>
      </c>
      <c r="D22" s="13">
        <f>'Settings and results'!D25</f>
        <v>0</v>
      </c>
      <c r="E22" s="11">
        <v>943.3</v>
      </c>
      <c r="F22" s="14" t="str">
        <f>IF(F$1="F","",E22*(1-Partner_discount_on_GLP))</f>
        <v/>
      </c>
      <c r="G22" s="14" t="str">
        <f>IF(F$1="F","",F22*(1-Project_Dsicount))</f>
        <v/>
      </c>
      <c r="H22" s="18" t="str">
        <f>IF(F$1="F","",G22*D22)</f>
        <v/>
      </c>
      <c r="I22" s="68"/>
      <c r="J22" s="68"/>
    </row>
    <row r="23" spans="1:10" x14ac:dyDescent="0.3">
      <c r="A23" s="68"/>
      <c r="B23" s="10" t="s">
        <v>72</v>
      </c>
      <c r="C23" s="10" t="s">
        <v>73</v>
      </c>
      <c r="D23" s="13">
        <f>'Settings and results'!D26</f>
        <v>0</v>
      </c>
      <c r="E23" s="11">
        <v>314.5</v>
      </c>
      <c r="F23" s="14" t="str">
        <f>IF(F$1="F","",E23*(1-Partner_discount_on_GLP))</f>
        <v/>
      </c>
      <c r="G23" s="14" t="str">
        <f>IF(F$1="F","",F23*(1-Project_Dsicount))</f>
        <v/>
      </c>
      <c r="H23" s="18" t="str">
        <f>IF(F$1="F","",G23*D23)</f>
        <v/>
      </c>
      <c r="I23" s="68"/>
      <c r="J23" s="68"/>
    </row>
    <row r="24" spans="1:10" x14ac:dyDescent="0.3">
      <c r="A24" s="68"/>
      <c r="B24" s="10" t="s">
        <v>74</v>
      </c>
      <c r="C24" s="10" t="s">
        <v>75</v>
      </c>
      <c r="D24" s="13">
        <f>'Settings and results'!D27</f>
        <v>0</v>
      </c>
      <c r="E24" s="11">
        <v>554.6</v>
      </c>
      <c r="F24" s="14" t="str">
        <f>IF(F$1="F","",E24*(1-Partner_discount_on_GLP))</f>
        <v/>
      </c>
      <c r="G24" s="14" t="str">
        <f>IF(F$1="F","",F24*(1-Project_Dsicount))</f>
        <v/>
      </c>
      <c r="H24" s="18" t="str">
        <f>IF(F$1="F","",G24*D24)</f>
        <v/>
      </c>
      <c r="I24" s="68"/>
      <c r="J24" s="68"/>
    </row>
    <row r="25" spans="1:10" x14ac:dyDescent="0.3">
      <c r="A25" s="68"/>
      <c r="B25" s="10" t="s">
        <v>69</v>
      </c>
      <c r="C25" s="10" t="s">
        <v>70</v>
      </c>
      <c r="D25" s="13">
        <f>'Settings and results'!D28</f>
        <v>0</v>
      </c>
      <c r="E25" s="11">
        <v>943.3</v>
      </c>
      <c r="F25" s="14" t="str">
        <f>IF(F$1="F","",E25*(1-Partner_discount_on_GLP))</f>
        <v/>
      </c>
      <c r="G25" s="14" t="str">
        <f>IF(F$1="F","",F25*(1-Project_Dsicount))</f>
        <v/>
      </c>
      <c r="H25" s="18" t="str">
        <f>IF(F$1="F","",G25*D25)</f>
        <v/>
      </c>
      <c r="I25" s="68"/>
      <c r="J25" s="68"/>
    </row>
    <row r="26" spans="1:10" x14ac:dyDescent="0.3">
      <c r="A26" s="68"/>
      <c r="B26" s="54" t="s">
        <v>96</v>
      </c>
      <c r="C26" s="54"/>
      <c r="D26" s="54"/>
      <c r="E26" s="54"/>
      <c r="F26" s="54"/>
      <c r="G26" s="54"/>
      <c r="H26" s="54"/>
      <c r="I26" s="68"/>
      <c r="J26" s="68"/>
    </row>
    <row r="27" spans="1:10" x14ac:dyDescent="0.3">
      <c r="A27" s="68"/>
      <c r="B27" s="10" t="s">
        <v>61</v>
      </c>
      <c r="C27" s="10" t="s">
        <v>62</v>
      </c>
      <c r="D27" s="13">
        <f>'Settings and results'!D30</f>
        <v>0</v>
      </c>
      <c r="E27" s="11">
        <v>691.8</v>
      </c>
      <c r="F27" s="14" t="str">
        <f>IF(F$1="F","",E27*(1-Partner_discount_on_GLP))</f>
        <v/>
      </c>
      <c r="G27" s="14" t="str">
        <f>IF(F$1="F","",F27*(1-Project_Dsicount))</f>
        <v/>
      </c>
      <c r="H27" s="18" t="str">
        <f>IF(F$1="F","",G27*D27)</f>
        <v/>
      </c>
      <c r="I27" s="68"/>
      <c r="J27" s="68"/>
    </row>
    <row r="28" spans="1:10" x14ac:dyDescent="0.3">
      <c r="A28" s="68"/>
      <c r="B28" s="10" t="s">
        <v>63</v>
      </c>
      <c r="C28" s="10" t="s">
        <v>64</v>
      </c>
      <c r="D28" s="13">
        <f>'Settings and results'!D31</f>
        <v>0</v>
      </c>
      <c r="E28" s="11">
        <v>1886.4</v>
      </c>
      <c r="F28" s="14" t="str">
        <f>IF(F$1="F","",E28*(1-Partner_discount_on_GLP))</f>
        <v/>
      </c>
      <c r="G28" s="14" t="str">
        <f>IF(F$1="F","",F28*(1-Project_Dsicount))</f>
        <v/>
      </c>
      <c r="H28" s="18" t="str">
        <f>IF(F$1="F","",G28*D28)</f>
        <v/>
      </c>
      <c r="I28" s="68"/>
      <c r="J28" s="68"/>
    </row>
    <row r="29" spans="1:10" x14ac:dyDescent="0.3">
      <c r="A29" s="68"/>
      <c r="B29" s="10" t="s">
        <v>65</v>
      </c>
      <c r="C29" s="10" t="s">
        <v>66</v>
      </c>
      <c r="D29" s="13">
        <f>'Settings and results'!D32</f>
        <v>0</v>
      </c>
      <c r="E29" s="11">
        <v>2515.3000000000002</v>
      </c>
      <c r="F29" s="14" t="str">
        <f>IF(F$1="F","",E29*(1-Partner_discount_on_GLP))</f>
        <v/>
      </c>
      <c r="G29" s="14" t="str">
        <f>IF(F$1="F","",F29*(1-Project_Dsicount))</f>
        <v/>
      </c>
      <c r="H29" s="18" t="str">
        <f>IF(F$1="F","",G29*D29)</f>
        <v/>
      </c>
      <c r="I29" s="68"/>
      <c r="J29" s="68"/>
    </row>
    <row r="30" spans="1:10" x14ac:dyDescent="0.3">
      <c r="A30" s="68"/>
      <c r="B30" s="10" t="s">
        <v>67</v>
      </c>
      <c r="C30" s="10" t="s">
        <v>68</v>
      </c>
      <c r="D30" s="13">
        <f>'Settings and results'!D33</f>
        <v>0</v>
      </c>
      <c r="E30" s="11">
        <v>2515.3000000000002</v>
      </c>
      <c r="F30" s="14" t="str">
        <f>IF(F$1="F","",E30*(1-Partner_discount_on_GLP))</f>
        <v/>
      </c>
      <c r="G30" s="14" t="str">
        <f>IF(F$1="F","",F30*(1-Project_Dsicount))</f>
        <v/>
      </c>
      <c r="H30" s="18" t="str">
        <f>IF(F$1="F","",G30*D30)</f>
        <v/>
      </c>
      <c r="I30" s="68"/>
      <c r="J30" s="68"/>
    </row>
    <row r="31" spans="1:10" x14ac:dyDescent="0.3">
      <c r="A31" s="68"/>
      <c r="B31" s="54" t="s">
        <v>40</v>
      </c>
      <c r="C31" s="54"/>
      <c r="D31" s="54"/>
      <c r="E31" s="54"/>
      <c r="F31" s="54"/>
      <c r="G31" s="54"/>
      <c r="H31" s="54"/>
      <c r="I31" s="68"/>
      <c r="J31" s="68"/>
    </row>
    <row r="32" spans="1:10" x14ac:dyDescent="0.3">
      <c r="A32" s="68"/>
      <c r="B32" s="10" t="s">
        <v>71</v>
      </c>
      <c r="C32" s="10" t="s">
        <v>127</v>
      </c>
      <c r="D32" s="8">
        <f>IF('Settings and results'!D10&lt;5,1,0)</f>
        <v>1</v>
      </c>
      <c r="E32" s="11">
        <v>125.8</v>
      </c>
      <c r="F32" s="14" t="str">
        <f>IF(F$1="F","",E32*(1-Partner_discount_on_GLP))</f>
        <v/>
      </c>
      <c r="G32" s="14" t="str">
        <f>IF(F$1="F","",F32*(1-Project_Dsicount))</f>
        <v/>
      </c>
      <c r="H32" s="18" t="str">
        <f>IF(F$1="F","",G32*D32)</f>
        <v/>
      </c>
      <c r="I32" s="68"/>
      <c r="J32" s="68"/>
    </row>
    <row r="33" spans="1:10" x14ac:dyDescent="0.3">
      <c r="A33" s="68"/>
      <c r="B33" s="10" t="s">
        <v>82</v>
      </c>
      <c r="C33" s="10" t="s">
        <v>126</v>
      </c>
      <c r="D33" s="8">
        <f>IF('Settings and results'!D10&gt;4,1,0)</f>
        <v>0</v>
      </c>
      <c r="E33" s="11">
        <v>125.8</v>
      </c>
      <c r="F33" s="14" t="str">
        <f>IF(F$1="F","",E33*(1-Partner_discount_on_GLP))</f>
        <v/>
      </c>
      <c r="G33" s="14" t="str">
        <f>IF(F$1="F","",F33*(1-Project_Dsicount))</f>
        <v/>
      </c>
      <c r="H33" s="18" t="str">
        <f>IF(F$1="F","",G33*D33)</f>
        <v/>
      </c>
      <c r="I33" s="68"/>
      <c r="J33" s="68"/>
    </row>
    <row r="34" spans="1:10" x14ac:dyDescent="0.3">
      <c r="A34" s="68"/>
      <c r="B34" s="68"/>
      <c r="C34" s="68"/>
      <c r="D34" s="68"/>
      <c r="E34" s="68"/>
      <c r="F34" s="68"/>
      <c r="G34" s="68"/>
      <c r="H34" s="68"/>
      <c r="I34" s="68"/>
      <c r="J34" s="68"/>
    </row>
    <row r="35" spans="1:10" ht="18" x14ac:dyDescent="0.3">
      <c r="A35" s="68"/>
      <c r="B35" s="68"/>
      <c r="C35" s="71" t="s">
        <v>151</v>
      </c>
      <c r="D35" s="68"/>
      <c r="E35" s="68"/>
      <c r="F35" s="72" t="s">
        <v>112</v>
      </c>
      <c r="H35" s="73">
        <f>SUM(H5:H33)</f>
        <v>0</v>
      </c>
      <c r="I35" s="12" t="s">
        <v>101</v>
      </c>
      <c r="J35" s="68"/>
    </row>
    <row r="36" spans="1:10" ht="12" customHeight="1" x14ac:dyDescent="0.3">
      <c r="A36" s="68"/>
      <c r="B36" s="68"/>
      <c r="C36" s="68"/>
      <c r="D36" s="68"/>
      <c r="E36" s="68"/>
      <c r="F36" s="68"/>
      <c r="G36" s="68"/>
      <c r="H36" s="68"/>
      <c r="I36" s="68"/>
      <c r="J36" s="74"/>
    </row>
  </sheetData>
  <sheetProtection algorithmName="SHA-512" hashValue="68pzS/i0CVC54XqA35jUtQSMlISXDO3QFRG8kquH6gob3q3LcDFCHHfsh2ORjs9AASsHsTD7G3NQZTMS9KNk2A==" saltValue="gg/hRX64AyanWmL9uZ/ZOA==" spinCount="100000" sheet="1" objects="1" scenarios="1" selectLockedCells="1" selectUnlockedCells="1"/>
  <pageMargins left="0.25" right="0.25" top="0.75" bottom="0.75" header="0.3" footer="0.3"/>
  <pageSetup paperSize="9" scale="68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Settings and results</vt:lpstr>
      <vt:lpstr>Calculation sheet PAYGO</vt:lpstr>
      <vt:lpstr>Calculation sheet CAPEX Price</vt:lpstr>
      <vt:lpstr>'Calculation sheet CAPEX Price'!Druckbereich</vt:lpstr>
      <vt:lpstr>'Calculation sheet PAYGO'!Druckbereich</vt:lpstr>
      <vt:lpstr>'Settings and results'!Druckbereich</vt:lpstr>
      <vt:lpstr>Partner_discount_on_GLP</vt:lpstr>
      <vt:lpstr>Project_Dsicount</vt:lpstr>
    </vt:vector>
  </TitlesOfParts>
  <Manager/>
  <Company>Unify Software and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Marijn de Gids</dc:creator>
  <cp:keywords/>
  <dc:description/>
  <cp:lastModifiedBy>Guido Lüsch</cp:lastModifiedBy>
  <cp:revision/>
  <cp:lastPrinted>2023-11-05T11:55:21Z</cp:lastPrinted>
  <dcterms:created xsi:type="dcterms:W3CDTF">2016-08-01T11:54:47Z</dcterms:created>
  <dcterms:modified xsi:type="dcterms:W3CDTF">2023-11-09T12:16:19Z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e51613-0857-4737-a1b1-3f4dc2d8c862_Enabled">
    <vt:lpwstr>true</vt:lpwstr>
  </property>
  <property fmtid="{D5CDD505-2E9C-101B-9397-08002B2CF9AE}" pid="3" name="MSIP_Label_5ae51613-0857-4737-a1b1-3f4dc2d8c862_SetDate">
    <vt:lpwstr>2022-01-07T09:44:51Z</vt:lpwstr>
  </property>
  <property fmtid="{D5CDD505-2E9C-101B-9397-08002B2CF9AE}" pid="4" name="MSIP_Label_5ae51613-0857-4737-a1b1-3f4dc2d8c862_Method">
    <vt:lpwstr>Privileged</vt:lpwstr>
  </property>
  <property fmtid="{D5CDD505-2E9C-101B-9397-08002B2CF9AE}" pid="5" name="MSIP_Label_5ae51613-0857-4737-a1b1-3f4dc2d8c862_Name">
    <vt:lpwstr>Authorised diffusion to 3rd parties</vt:lpwstr>
  </property>
  <property fmtid="{D5CDD505-2E9C-101B-9397-08002B2CF9AE}" pid="6" name="MSIP_Label_5ae51613-0857-4737-a1b1-3f4dc2d8c862_SiteId">
    <vt:lpwstr>33440fc6-b7c7-412c-bb73-0e70b0198d5a</vt:lpwstr>
  </property>
  <property fmtid="{D5CDD505-2E9C-101B-9397-08002B2CF9AE}" pid="7" name="MSIP_Label_5ae51613-0857-4737-a1b1-3f4dc2d8c862_ActionId">
    <vt:lpwstr>cc0e909e-64c0-46d7-9276-f8d75ab90d5a</vt:lpwstr>
  </property>
  <property fmtid="{D5CDD505-2E9C-101B-9397-08002B2CF9AE}" pid="8" name="MSIP_Label_5ae51613-0857-4737-a1b1-3f4dc2d8c862_ContentBits">
    <vt:lpwstr>0</vt:lpwstr>
  </property>
</Properties>
</file>